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585" windowWidth="14805" windowHeight="7530" tabRatio="825" firstSheet="1" activeTab="5"/>
  </bookViews>
  <sheets>
    <sheet name="Организация СП" sheetId="10" r:id="rId1"/>
    <sheet name="Реаб оборудование+оргтехник " sheetId="9" r:id="rId2"/>
    <sheet name="Обучение специалистов" sheetId="3" r:id="rId3"/>
    <sheet name="Обучение инвалидов" sheetId="11" r:id="rId4"/>
    <sheet name="Информатизация" sheetId="4" r:id="rId5"/>
    <sheet name="Таблица деньги все" sheetId="6" r:id="rId6"/>
  </sheets>
  <definedNames>
    <definedName name="_xlnm.Print_Area" localSheetId="4">Информатизация!$A$1:$L$7</definedName>
    <definedName name="_xlnm.Print_Area" localSheetId="2">'Обучение специалистов'!$A$1:$M$22</definedName>
    <definedName name="_xlnm.Print_Area" localSheetId="0">'Организация СП'!$A$1:$Q$88</definedName>
    <definedName name="_xlnm.Print_Area" localSheetId="1">'Реаб оборудование+оргтехник '!$A$1:$AJ$307</definedName>
    <definedName name="_xlnm.Print_Area" localSheetId="5">'Таблица деньги все'!$A$1:$AH$5</definedName>
  </definedNames>
  <calcPr calcId="145621" concurrentCalc="0"/>
</workbook>
</file>

<file path=xl/calcChain.xml><?xml version="1.0" encoding="utf-8"?>
<calcChain xmlns="http://schemas.openxmlformats.org/spreadsheetml/2006/main">
  <c r="L83" i="10" l="1"/>
  <c r="Q83" i="10"/>
  <c r="N83" i="10"/>
  <c r="Q82" i="10"/>
  <c r="N82" i="10"/>
  <c r="L82" i="10"/>
  <c r="Q63" i="10"/>
  <c r="N63" i="10"/>
  <c r="L63" i="10"/>
  <c r="N44" i="10"/>
  <c r="Q44" i="10"/>
  <c r="L44" i="10"/>
  <c r="N25" i="10"/>
  <c r="Q25" i="10"/>
  <c r="L25" i="10"/>
  <c r="L23" i="9"/>
  <c r="L22" i="9"/>
  <c r="Q22" i="9"/>
  <c r="Q23" i="9"/>
  <c r="Q14" i="9"/>
  <c r="AF22" i="9"/>
  <c r="AF14" i="9"/>
  <c r="W22" i="9"/>
  <c r="AF23" i="9"/>
  <c r="W23" i="9"/>
  <c r="N14" i="9"/>
  <c r="L305" i="9"/>
  <c r="AI305" i="9"/>
  <c r="N305" i="9"/>
  <c r="M20" i="3"/>
  <c r="K20" i="3"/>
  <c r="L283" i="9"/>
  <c r="L103" i="9"/>
  <c r="L93" i="9"/>
  <c r="W14" i="9"/>
  <c r="L282" i="9"/>
  <c r="L234" i="9"/>
  <c r="L140" i="9"/>
  <c r="L137" i="9"/>
  <c r="L92" i="9"/>
  <c r="L82" i="9"/>
  <c r="L76" i="9"/>
  <c r="L72" i="9"/>
  <c r="L50" i="9"/>
  <c r="AF282" i="9"/>
  <c r="AC282" i="9"/>
  <c r="Z282" i="9"/>
  <c r="W282" i="9"/>
  <c r="T282" i="9"/>
  <c r="Q282" i="9"/>
  <c r="AF234" i="9"/>
  <c r="AC234" i="9"/>
  <c r="Z234" i="9"/>
  <c r="W234" i="9"/>
  <c r="T234" i="9"/>
  <c r="Q234" i="9"/>
  <c r="N234" i="9"/>
  <c r="AF140" i="9"/>
  <c r="AC140" i="9"/>
  <c r="Z140" i="9"/>
  <c r="T140" i="9"/>
  <c r="Q140" i="9"/>
  <c r="N140" i="9"/>
  <c r="AF137" i="9"/>
  <c r="AC137" i="9"/>
  <c r="Z137" i="9"/>
  <c r="W137" i="9"/>
  <c r="T137" i="9"/>
  <c r="Q137" i="9"/>
  <c r="N137" i="9"/>
  <c r="T102" i="9"/>
  <c r="AI92" i="9"/>
  <c r="AC92" i="9"/>
  <c r="Z92" i="9"/>
  <c r="Q92" i="9"/>
  <c r="Q82" i="9"/>
  <c r="AF82" i="9"/>
  <c r="AC82" i="9"/>
  <c r="T82" i="9"/>
  <c r="N82" i="9"/>
  <c r="AF76" i="9"/>
  <c r="AC76" i="9"/>
  <c r="Z76" i="9"/>
  <c r="W76" i="9"/>
  <c r="Q76" i="9"/>
  <c r="AI72" i="9"/>
  <c r="Z72" i="9"/>
  <c r="W72" i="9"/>
  <c r="Q72" i="9"/>
  <c r="N72" i="9"/>
  <c r="AF50" i="9"/>
  <c r="AC50" i="9"/>
  <c r="Z50" i="9"/>
  <c r="Q50" i="9"/>
  <c r="T50" i="9"/>
  <c r="N50" i="9"/>
  <c r="Q43" i="9"/>
</calcChain>
</file>

<file path=xl/sharedStrings.xml><?xml version="1.0" encoding="utf-8"?>
<sst xmlns="http://schemas.openxmlformats.org/spreadsheetml/2006/main" count="1206" uniqueCount="803">
  <si>
    <t>Название субъекта Российской Федерации</t>
  </si>
  <si>
    <t>количество часов обучения</t>
  </si>
  <si>
    <t>сфера деятельности специалистов, которых планируется обучать**</t>
  </si>
  <si>
    <t>** Специалисты в разных сферах деятельности учитываются отдельно.</t>
  </si>
  <si>
    <t>название мероприятия (создание/ эксплуатация/ развитие (доработка))*</t>
  </si>
  <si>
    <t>сфера использования (применения) информационной системы субъекта Российской Федерации</t>
  </si>
  <si>
    <t>название информационной системы субъекта Российской Федерации</t>
  </si>
  <si>
    <t>средняя стоимость единицы планируемого к приобретению оборудования, тыс. руб.</t>
  </si>
  <si>
    <t>имеется в организации (название, количество)</t>
  </si>
  <si>
    <t>имеется в организации (название оборудования, количество)</t>
  </si>
  <si>
    <t>план по приобретению (название оборудования*, количество)</t>
  </si>
  <si>
    <t>Оборудование для предоставления услуг по социальной и профессиональной реабилитации и абилитации инвалидов и детей-инвалидов</t>
  </si>
  <si>
    <t>социально-бытовая реабилитация и абилитация</t>
  </si>
  <si>
    <t>социально-средовая реабилитации и абилитация</t>
  </si>
  <si>
    <t>социально-педагогическая реабилитация и абилитация</t>
  </si>
  <si>
    <t>социокультурная реабилитация и абилитация</t>
  </si>
  <si>
    <t>мероприятия по адаптивной физической культуре и спорту для инвалидов</t>
  </si>
  <si>
    <t>профессиональная реабилитация и абилитация</t>
  </si>
  <si>
    <t>Информация об организациях региона, подлежащих включению в систему комплексной реабилитации инвалидов, которые планируется оснащать оборудованием, необходимым для предоставления услуг по социальной и профессиональной реабилитации и абилитации инвалидов и детей-инвалидов, компьютерной техникой, оргтехникой и программным обеспечением в соответствии с проектом региональной программы по формированию системы комплексной реабилитации инвалидов, в том числе детей-инвалидов</t>
  </si>
  <si>
    <t>средняя стоимость единицы планируемой к приобретению техники, оргтехники, программного обеспечения, тыс. руб.</t>
  </si>
  <si>
    <t>Информация о планируемых мероприятиях по обучению специалистов, обеспечивающих оказание реабилитационных или абилитационных мероприятий (услуг) инвалидам в различных сферах деятельности, услуг ранней помощи, сопровождаемого проживания, в соответствии с проектом региональной программы по формированию системы комплексной реабилитации инвалидов, в том числе детей-инвалидов</t>
  </si>
  <si>
    <t>название мероприятия по обучению специалистов*</t>
  </si>
  <si>
    <t>объем средств бюджета субъекта Российской Федерации, тыс. руб.</t>
  </si>
  <si>
    <t>объем средств субсидии из федерального бюджета, тыс. руб.</t>
  </si>
  <si>
    <t>общий объем средств,        тыс. руб.</t>
  </si>
  <si>
    <t>доля средств бюджета субъекта Российской Федерации от общего объема средств, %</t>
  </si>
  <si>
    <t xml:space="preserve">Общий объем средств субсидии из федерального бюджета, запланированных на приобретение компьютерной техники, оргтехники и программного обеспечения, тыс. руб. </t>
  </si>
  <si>
    <t>Полное название реабилитационной организации, которую планируется оснащать за счет средств субсидии из федерального бюджета</t>
  </si>
  <si>
    <t>Приобретение компьютерной техники, оргтехники и программного обеспечения за счет средств субсидии из федерального бюджета</t>
  </si>
  <si>
    <t>число специалистов, которых планируется обучать, чел.**</t>
  </si>
  <si>
    <t>социально-психологическая реабилитация и абилитаиция</t>
  </si>
  <si>
    <t>стоимость мероприятия по обучению специалистов, тыс. руб.</t>
  </si>
  <si>
    <t>Информация о мероприятиях по обучению специалистов за счет средств субсидии из федерального бюджета</t>
  </si>
  <si>
    <t>название программы  обучения специалистов</t>
  </si>
  <si>
    <t>Информация о планируемых мероприятиях по созданию, эксплуатации и развитию (доработке) единой информационной системы субъекта Российской Федерации, содержащей сведения об инвалидах, оказанных им реабилитационных и абилитационных мероприятиях, реестра реабилитационных организаций субъекта Российской Федерации в соответствии с проектом региональной программы по формированию системы комплексной реабилитации инвалидов, в том числе детей-инвалидов</t>
  </si>
  <si>
    <t>план по приобретению (название, количество)**</t>
  </si>
  <si>
    <t>* Каждое мероприятие указывается отдельно, а также указывается соответствующий пункт (пункты) перечня мероприятий согласно проекту региональной программы.</t>
  </si>
  <si>
    <t>Информация о мероприятиях по созданию, эксплуатации, развитию (доработке) информационной системы субъекта за счет средств субсидии из федерального бюджета</t>
  </si>
  <si>
    <t xml:space="preserve">средства субсидии,  из федерального бюджета, запланированные на мероприятие </t>
  </si>
  <si>
    <t>общий объем средств, запланированный на проведение соответствующего мероприятия</t>
  </si>
  <si>
    <t>* Мероприятия по обучению специалистов указывается отдельно по каждому виду дополнительного профессионального образования (повышение квалификации, профессиональная переподготовка), а также указывается соответствующий пункт (пункты) перечня мероприятий согласно проекту региональной программы.</t>
  </si>
  <si>
    <t>общий объем средств,         тыс. руб.</t>
  </si>
  <si>
    <t>доля средств бюджета субъекта Российской Федерации, запланированных на мероприятие от общего объема средств субъекта Российской Федерации, %</t>
  </si>
  <si>
    <t>Общая информация о финансовом обеспечении мероприятий, софинансируемых за счет средств субсидии из федерального бюджета, в соответствии с проектом региональной программы по формированию системы комплексной реабилитации инвалидов, в том числе детей-инвалидов</t>
  </si>
  <si>
    <t>объем средств субсидии из федерального бюджета, запланированных на мероприятие,       тыс. руб.</t>
  </si>
  <si>
    <t>доля средств субсидии из федерального бюджета, запланированных на мероприятие, от общего объема необходимой субсидии из федерального бюджета, %</t>
  </si>
  <si>
    <t>Доля средств субсидии из федерального бюджета, запланированных на проведение мероприятий по обучению специалистов, от общего объема необходимой в 2021 году субсидии из федерального бюджета, %</t>
  </si>
  <si>
    <t xml:space="preserve">Общий объем средств субсидии из федерального бюджета, запланированных на проведение мероприятий по обучению специалистов в 2021 году, тыс. руб. </t>
  </si>
  <si>
    <t>Объем средств субъекта Российской Федерации на реализацию мероприятий, включенных в проект региональной программы с учетом предельного уровня софинансирования  расходного обязательства субъекта Российской Федерации из федерального бюджета
на 2021 год, тыс. руб.</t>
  </si>
  <si>
    <t>Предельный уровень софинансирования  расходного обязательства субъекта Российской Федерации из федерального бюджета на 2021 год, %</t>
  </si>
  <si>
    <t>Повышение квалификации</t>
  </si>
  <si>
    <t>Медицинская реабилитация</t>
  </si>
  <si>
    <t>Амурская область</t>
  </si>
  <si>
    <t>Психология</t>
  </si>
  <si>
    <t>Дефектология</t>
  </si>
  <si>
    <t>ИТОГО</t>
  </si>
  <si>
    <t>Государственное бюджетное учреждение здравоохранения Амурской области "Амурская областная больница восстановительного лечения"</t>
  </si>
  <si>
    <t> ГАУЗ АО «Детская городская клиническая больница»</t>
  </si>
  <si>
    <t>Государственное автономное учреждение социального обслуживания Амурской области "Реабилитационный центр для детей и подростков с ограниченными возможностями "Бардагон"</t>
  </si>
  <si>
    <t>массажная кушетка</t>
  </si>
  <si>
    <t>Стол-планшет для рисования песком 1</t>
  </si>
  <si>
    <t>Стол-планшет для аква анимации 1</t>
  </si>
  <si>
    <t>Комплект « Сенсорный уголок» 1</t>
  </si>
  <si>
    <t>Прибор аудиовизуальной стимуляции ThoughStream 1</t>
  </si>
  <si>
    <t>Аппаратный комплекс СинроС ( для биоакустической коррекции) 1</t>
  </si>
  <si>
    <t>БОС « КОЛИБРИ» Нейротех 1</t>
  </si>
  <si>
    <t>Программно-аппаратный комплекс БОС ТЕСТ 1</t>
  </si>
  <si>
    <t>Государственное автономное общеобразовательное учреждение Амурской области "Специальная (коррекционная) общеобразовательная школа-интернат №8, г. Благовещенск"</t>
  </si>
  <si>
    <t xml:space="preserve">К/Г Корсика </t>
  </si>
  <si>
    <t>Картофелечистки ручные - 10</t>
  </si>
  <si>
    <t>Электроблинница Tefal</t>
  </si>
  <si>
    <t>Жаровня-1</t>
  </si>
  <si>
    <t>Электромясорубка Tefal</t>
  </si>
  <si>
    <t>Чайник -1</t>
  </si>
  <si>
    <t>Электросковорода</t>
  </si>
  <si>
    <t>Набор кастрюль -1</t>
  </si>
  <si>
    <t>Электрическая плита</t>
  </si>
  <si>
    <t>Кухонные весы- 1</t>
  </si>
  <si>
    <t>Холодильник "Океан-291"</t>
  </si>
  <si>
    <t>Машина для нарезания - 1</t>
  </si>
  <si>
    <t>Доска разделочная - 6</t>
  </si>
  <si>
    <t>Приспособление для чистки овощей - 5</t>
  </si>
  <si>
    <t>Подставка для столовых приборов - 1</t>
  </si>
  <si>
    <t>Прихватки- 10</t>
  </si>
  <si>
    <t>Нож - 10</t>
  </si>
  <si>
    <t>Разделитель яиц -10</t>
  </si>
  <si>
    <t xml:space="preserve">Поварешка- </t>
  </si>
  <si>
    <t>Столовые приборы -10 наборов</t>
  </si>
  <si>
    <t>Сковорода -</t>
  </si>
  <si>
    <t>Сушилка для посуды- 2</t>
  </si>
  <si>
    <t>Салатница -16</t>
  </si>
  <si>
    <t>Сырорезки - 2</t>
  </si>
  <si>
    <t>Сервиз чайный -1</t>
  </si>
  <si>
    <t>Терка- 4</t>
  </si>
  <si>
    <t>Поднос пластиковый - 1</t>
  </si>
  <si>
    <t>Устройство для разогрева пищи-1</t>
  </si>
  <si>
    <t>Лопатка кулинарная - 2</t>
  </si>
  <si>
    <t>Яйцерезки- 10</t>
  </si>
  <si>
    <t>Картофелемялка - 1</t>
  </si>
  <si>
    <t>Противень - 1</t>
  </si>
  <si>
    <t>Форма для выпечки - 1</t>
  </si>
  <si>
    <t>Миска - 6</t>
  </si>
  <si>
    <t>Государственное  общеобразовательное автономное учреждение Амурской области " Свободненская специальная (коррекционная) школа-интернат"</t>
  </si>
  <si>
    <t>Компьютеры,  ноутбуки -58 шт.</t>
  </si>
  <si>
    <t xml:space="preserve">Компьютеры  - 12 шт.           </t>
  </si>
  <si>
    <t xml:space="preserve">Машины стиральные -10 шт., </t>
  </si>
  <si>
    <t xml:space="preserve"> </t>
  </si>
  <si>
    <t>Учебно-развивающие материалы для инвалидов с нарушением зрения, включая средства обучения способности читать и писатиь с помошью осязания пальцев, обучения азбуке Брайля и тактильным символам. Отличающимися от брайлевских. Обучения языку пиктограмм и символов, обучение с помощью специального Блисс-языка. обучения навыкам общения с помощь изобразительных средств и т.д.- 2 набора</t>
  </si>
  <si>
    <t>Компьютеры, вспомогательные и альтернативные принадлежности для компьютеров- 10 шт.</t>
  </si>
  <si>
    <t>Модули для метания -1 шт.</t>
  </si>
  <si>
    <t>МФУ - 5 шт.</t>
  </si>
  <si>
    <t xml:space="preserve">МФУ- 10 шт. </t>
  </si>
  <si>
    <t>Модули для перешагивания -1 шт.,</t>
  </si>
  <si>
    <t>Ноутбук - 16 шт.</t>
  </si>
  <si>
    <t xml:space="preserve">Модули для подлезания -1шт., </t>
  </si>
  <si>
    <t>Спортивное оборудование  и инвентарь (ракетки -20шт., мячи-40 шт.)</t>
  </si>
  <si>
    <t xml:space="preserve">Тренажер для укрепления мышц-2шт </t>
  </si>
  <si>
    <t>Тренажер для укрепления позвоночника-2 шт.</t>
  </si>
  <si>
    <t>Государственное автономное общеобразовательное учреждение Амурской области "Специальная (коррекционная) общеобразовательная школа-интернат № 9, с. Ивановка</t>
  </si>
  <si>
    <t>компьютер - 32 шт; ноутбук-25; принтер-10</t>
  </si>
  <si>
    <t>оборудование для кабинета СБО, пылесос</t>
  </si>
  <si>
    <t>циркулярный станок</t>
  </si>
  <si>
    <t>кухонный гарнитур</t>
  </si>
  <si>
    <t xml:space="preserve">Стол детский дидактический мозаика </t>
  </si>
  <si>
    <t>Зеркало настенное для логопедических занятий</t>
  </si>
  <si>
    <t xml:space="preserve">строгальный станок - 1 </t>
  </si>
  <si>
    <t>интерактивная доска с проектором и другими комплектующими- 7 шт</t>
  </si>
  <si>
    <t xml:space="preserve">Набор мячей "Эмоции" - 2 </t>
  </si>
  <si>
    <t>Стол логопеда</t>
  </si>
  <si>
    <t>фрейзерный станок 1</t>
  </si>
  <si>
    <t>Музыкальный центр</t>
  </si>
  <si>
    <t>Набор "Картинки для автоматизации звуков"</t>
  </si>
  <si>
    <t>шлифовальный станок 1</t>
  </si>
  <si>
    <t>Набор пальчиковых и перчаточных кукол "Семья"</t>
  </si>
  <si>
    <t>швейные машины с электроприводом-2</t>
  </si>
  <si>
    <t>петельная машина для изготовления петель-2</t>
  </si>
  <si>
    <t>оверлок-2</t>
  </si>
  <si>
    <t>токарный станок-5; сверлильный станок-2; заточный станок-2; универсальный станок-2; швейные машины с электроприводом-9; швейные машины с ножным приводом-5; оверлок-2.</t>
  </si>
  <si>
    <t xml:space="preserve">Акустическая настенная тактическая панель-1    </t>
  </si>
  <si>
    <t>Звуковой коврик "Гигантский напольный синтезатор-1;</t>
  </si>
  <si>
    <t>Мягкий игровой набор-1;</t>
  </si>
  <si>
    <t xml:space="preserve">Зеркальное панно с фибероптическими волокнами "Тучка"; </t>
  </si>
  <si>
    <t xml:space="preserve">Воздушно-пузырьковая колонна-2; </t>
  </si>
  <si>
    <t>Сенсорная тропа-1;</t>
  </si>
  <si>
    <t>Зеркальный прибор "Стробоскоп";</t>
  </si>
  <si>
    <t xml:space="preserve">Интерактивное панно "Ночное небо"; </t>
  </si>
  <si>
    <t>Комплект зеркальных панелей "Стандарт";</t>
  </si>
  <si>
    <t>Кресло-груша-5;</t>
  </si>
  <si>
    <t>Световой столик для рисования пескомнапольный-1</t>
  </si>
  <si>
    <t>Тактильная дорожка "Супер"-1;</t>
  </si>
  <si>
    <t xml:space="preserve">Шар зеркальный-1; </t>
  </si>
  <si>
    <t>Игровой набор "Дары Фрёбеля"-1;</t>
  </si>
  <si>
    <t xml:space="preserve"> Набор для психолога</t>
  </si>
  <si>
    <t>Образовательная модульная система для детей дошкольного возраста"Эдуквест"</t>
  </si>
  <si>
    <t>Комплекс для детей младшего возраста "Мультимайнд"</t>
  </si>
  <si>
    <t>световой стол для рисования песком-1;</t>
  </si>
  <si>
    <t>развивающий коррекционный комплекс с видеобиуправлением-2;</t>
  </si>
  <si>
    <t>волшебный сундучок (набор логопеда)-1;</t>
  </si>
  <si>
    <t xml:space="preserve"> ПО "Специальное образовательное средство-2;</t>
  </si>
  <si>
    <t>методика "Логопедическое обследование детей-1;</t>
  </si>
  <si>
    <t xml:space="preserve">говорящее логопедическое зеркало-1    </t>
  </si>
  <si>
    <t>интерактивная звуковая панель-1.</t>
  </si>
  <si>
    <t>пандус телескопический двухсекционный -4 шт.</t>
  </si>
  <si>
    <t>Мнемосхемы, в том числе тактильные и звуковые, предупреждающие указатели- 6шт</t>
  </si>
  <si>
    <t>ГАОУ АО «Специальная (коррекционная) общеобразовательная школа-интернат № 5 для детей-сирот и детей, оставшихся без попечения родителей, пгт Новобурейский»</t>
  </si>
  <si>
    <t>Жилой модуль "Кухня" с кухонной мебелью, адаптированной к потребностям инвалидов и ассистивными устройствами - 3 шт</t>
  </si>
  <si>
    <t>Парта для рисовная песком 2шт.</t>
  </si>
  <si>
    <t>Оборудование для песочной терапии</t>
  </si>
  <si>
    <t>Средства для обучения способности обращаться с деньгами</t>
  </si>
  <si>
    <t>Вспомогательные средства для обучения музыкальному искусству</t>
  </si>
  <si>
    <t>Спортивное оборудование и инвентарь универсального назначения, включая мячи для различных спортивных игр, ракетки для различных спортивных игр, маты, гимнастическое оборудование, тренажер "Здоровье" и т.д.</t>
  </si>
  <si>
    <t>Вспомогательные средства, записывающие, воспроизводящие и отображающие звуко- и видеоинформацию</t>
  </si>
  <si>
    <t>Велотренажеры - 3</t>
  </si>
  <si>
    <t>Программные средства специальные для мультимедийного представления</t>
  </si>
  <si>
    <t>Государственное автономное общеобразовательное учреждение Амурской области (Специальная (коррекционная) общеобразовательная школа-интернат № 10 , г. Белогорск"</t>
  </si>
  <si>
    <t>компьютеры -14шт., мониторы -19шт., МФУ - 5, ноутбук - 16</t>
  </si>
  <si>
    <t xml:space="preserve">компьютеры - 10 шт.         МФУ- 10шт. </t>
  </si>
  <si>
    <t xml:space="preserve">машины гладильные бытовые -2 шт., </t>
  </si>
  <si>
    <t>компьютеры, вспомогательные и альтернативные принадлежности для компьютеров- 10 шт.</t>
  </si>
  <si>
    <t xml:space="preserve">дидактические пособия рамки-вкладыши для коррекции мелкой моторики -10шт.  </t>
  </si>
  <si>
    <t>Завязки узлы со специальными застежками; "шнуровка"- 10 шт.</t>
  </si>
  <si>
    <t xml:space="preserve">наборы массажных валиков 17шт., </t>
  </si>
  <si>
    <t xml:space="preserve">наборы массажных мячей - 17 шт., </t>
  </si>
  <si>
    <t>учебно-тренировочные модули с прорезями - 10</t>
  </si>
  <si>
    <t xml:space="preserve">мнемосхемы, в том числе тактильные и звуковые, предупреждающие указатели- 5шт., </t>
  </si>
  <si>
    <t>пандус телескопический двухсекционный - 2 шт.</t>
  </si>
  <si>
    <t xml:space="preserve"> модули для перешагивания -1 шт.,</t>
  </si>
  <si>
    <t>модули для подлезания -1шт.</t>
  </si>
  <si>
    <t xml:space="preserve">модули для метания -1 шт., </t>
  </si>
  <si>
    <t>шведская стенка - 1 шт.</t>
  </si>
  <si>
    <t>спортивное оборудование  и инвентарь (рекетки -20шт., мячи-40 шт.),</t>
  </si>
  <si>
    <t>Государственное автономное
общеобразовательное учреждение
Амурской области
«Специальная (коррекционная)
общеобразовательная школа № 7,
г. Благовещенск»</t>
  </si>
  <si>
    <t>Компютеры - 59</t>
  </si>
  <si>
    <t>Копьютеры - 10</t>
  </si>
  <si>
    <t>Плита электрическая бытовая</t>
  </si>
  <si>
    <t>Машинка стиральная - 1</t>
  </si>
  <si>
    <t>Диагностические материалы и дидактические пособия для коррекционно-развивающей работы  учителя-логопеда</t>
  </si>
  <si>
    <t>Оборудование для реабилитации и абилитации инвалидов с сенсорными и речевыми нарушениями</t>
  </si>
  <si>
    <t>Музыкальная система</t>
  </si>
  <si>
    <t>Тиски слесарные</t>
  </si>
  <si>
    <t>Оборудование для трудовой мастерской  для обучения инвалидов, в том числе с нарушениями ментальных функций</t>
  </si>
  <si>
    <t>Набор столовых приборов</t>
  </si>
  <si>
    <t>Пылесос -1</t>
  </si>
  <si>
    <t>Компьютер учителя</t>
  </si>
  <si>
    <t>Наглядно -диагностический материал  пособия для диагностики и развития речи)</t>
  </si>
  <si>
    <t>Экран</t>
  </si>
  <si>
    <t>Станок деревообрабатывающий многофункциональный</t>
  </si>
  <si>
    <t>Чайник электрический</t>
  </si>
  <si>
    <t>Устройство разогрева пищи- 1</t>
  </si>
  <si>
    <t>Дидактические пособия и обучающие игры для формирования представлений о себе, других людях и нормах социальных отношений</t>
  </si>
  <si>
    <t>Настенное зеркало для логопедических занятий</t>
  </si>
  <si>
    <t>Проектор</t>
  </si>
  <si>
    <t>Вспомогательные средства для исполнения музыкальных произведений</t>
  </si>
  <si>
    <t>Электролобзик</t>
  </si>
  <si>
    <t>Блинница электрическая</t>
  </si>
  <si>
    <t>Программное обеспечение, дидактические пособия и обучающие игры для обучения чтению, письму и развитию речевого общения (при необходимости в комплекте с компьютером</t>
  </si>
  <si>
    <t>Компьютер, вспомогательные и альтерантивные принадлежности для компьютеров</t>
  </si>
  <si>
    <t>Станок фрезерный</t>
  </si>
  <si>
    <t>Набор посуды для приготовления с крышками (сковороды, кастрюли)</t>
  </si>
  <si>
    <t>Дидактическое и методическое оборудование для диагностики, консультирования, индивидуальных и групповых коррекционно-развивающих занятий с обучающимися</t>
  </si>
  <si>
    <t>Вспомогательные средства, записывающие, воспроизводящие и отображающие звука -  видео информацию</t>
  </si>
  <si>
    <t>Станок токарный по дереву</t>
  </si>
  <si>
    <t>Раковина</t>
  </si>
  <si>
    <t>Дидактические пособия и обучающие игры для формирования словаря обобщающих понятий</t>
  </si>
  <si>
    <t>Кухонный гарнитур – напольные и навесные ящики для хранения</t>
  </si>
  <si>
    <t>Дидактические пособия и обучающие игры для развития речи, пассивного и активного словарного запаса</t>
  </si>
  <si>
    <t>Торцовочная пила</t>
  </si>
  <si>
    <t>Дидактические пособия и обучающие игры для изучения времен года</t>
  </si>
  <si>
    <t xml:space="preserve"> Дисковая пила</t>
  </si>
  <si>
    <t>Зеркала</t>
  </si>
  <si>
    <t>Наглядное пособие по направлению "Столярное дело"</t>
  </si>
  <si>
    <t>Учебные, методические диагностические, информационные и наглядные пособия по профессиональной ориентации, предпрофильной подготовки,профильному обучению ( в бумажном и электронном виде)</t>
  </si>
  <si>
    <t>нет</t>
  </si>
  <si>
    <t>Материалы для визуальной ориентации</t>
  </si>
  <si>
    <t>Мнемосхемы, в том числе тактильные и звуковые, предупреждающие указатели</t>
  </si>
  <si>
    <t>Поручни для санитарной комнаты</t>
  </si>
  <si>
    <t>Рельефный план здания</t>
  </si>
  <si>
    <t>Терминалы для общественной информации</t>
  </si>
  <si>
    <t>Сигнализаторы звука вибрационные</t>
  </si>
  <si>
    <t>крючки для костылей</t>
  </si>
  <si>
    <t>Муниципальное автономное учреждение "Физкультурно-оздоровительный комплекс им. С. Солнечникова", г.Белогорск</t>
  </si>
  <si>
    <t>Комплект ПК(в сборе)Системный блок AlgSoft-12шт</t>
  </si>
  <si>
    <t>Психологическая реабилитация комплект ПК( в сборе ) Системный блок-1шт</t>
  </si>
  <si>
    <t>Картофелечистки (ручные и электрические)- 3 шт</t>
  </si>
  <si>
    <t>Держатели для лука- 2 шт</t>
  </si>
  <si>
    <t>Кресло-коляска с ручным приводом :комнатная -38, прогулочная - 34</t>
  </si>
  <si>
    <t>Кресло-коляска с электроприводом, малогабаритная- 10</t>
  </si>
  <si>
    <t>Оборудование для песочной терапии- 4</t>
  </si>
  <si>
    <t>Оборудование для песочной терапии- 1</t>
  </si>
  <si>
    <t>Оборудование для развития психофизических (психомоторных) качеств, игровой деятельности-30</t>
  </si>
  <si>
    <t xml:space="preserve">Компьютеры, вспомогательные и альтернативные принадлежности для компьютеров -7 </t>
  </si>
  <si>
    <t>Средства для рисования и рукописи- 3</t>
  </si>
  <si>
    <t>Беговые (роликовые) дорожки-1</t>
  </si>
  <si>
    <t>Горка- 2</t>
  </si>
  <si>
    <t>Монитор LG-12шт</t>
  </si>
  <si>
    <t>Монитор-1шт</t>
  </si>
  <si>
    <t>Кухонная посуда и принадлежности к ней (жаровни, чайник, кастрюли и т.д.)- 7 шт</t>
  </si>
  <si>
    <t>Держатели и ручки для кастрюль -4 шт</t>
  </si>
  <si>
    <t>Оборудование для сенсорной комнаты-10</t>
  </si>
  <si>
    <t>Оборудование для сенсорной комнаты-1 шт</t>
  </si>
  <si>
    <t xml:space="preserve">Геометрический мягкий конструктор-1 </t>
  </si>
  <si>
    <t>Учебно-развивающие материалы для детей-инвалидов с нарушением зрения-1</t>
  </si>
  <si>
    <t>Программные средства специальные для мультимедийного представления - 2</t>
  </si>
  <si>
    <t>Массажная кушетка-3</t>
  </si>
  <si>
    <t>Модули для подлезания</t>
  </si>
  <si>
    <t>Комплект (клавиатура+мышь)-12шт</t>
  </si>
  <si>
    <t>Источник бесперебойного питания(ИБП)-1шт</t>
  </si>
  <si>
    <t>Приспособление для чистки овощей- 3 шт</t>
  </si>
  <si>
    <t>Картофеледержатели- 4 шт</t>
  </si>
  <si>
    <t>Подъемные устройства (в том числе для лестничных маршей)-1</t>
  </si>
  <si>
    <t xml:space="preserve">Рабочие материалы для коррекции-30  </t>
  </si>
  <si>
    <t>Наборы детской мебели-2</t>
  </si>
  <si>
    <t>Учебно-развивающиеся материалы для детей-инвалидов с нарушением слуха</t>
  </si>
  <si>
    <t xml:space="preserve">Спортивное оборудование и инвентарь универсального назначения, включая мячи для различных спортивных игр, ракетки для различных спортивных игр, маты, гимнастическое оборудование, тренажер «Здоровье» и т.д. - 30 </t>
  </si>
  <si>
    <t>Модули для перешагивания</t>
  </si>
  <si>
    <t>Комплект (клавиатура+мышь)-1шт</t>
  </si>
  <si>
    <t>Прихватки- 4 шт</t>
  </si>
  <si>
    <t>Керновые ножи- 4 шт</t>
  </si>
  <si>
    <t>Трость опорная- 2</t>
  </si>
  <si>
    <t>Средства для тренировки внимания-15</t>
  </si>
  <si>
    <t>Средства для тренировки внимания-1</t>
  </si>
  <si>
    <t>Наборы игрушек-</t>
  </si>
  <si>
    <t>Оборудование для развития психофизических (психомоторных) качеств, игровой деятельности-4</t>
  </si>
  <si>
    <t>Тренажеры- 10</t>
  </si>
  <si>
    <t>МФУ лазерное-1шт</t>
  </si>
  <si>
    <t>Средства для сервировки пищи и напитков- 4 комплекта</t>
  </si>
  <si>
    <t>Кухонные весы - 1 шт</t>
  </si>
  <si>
    <t>Ходунки (шагающие, на колесах, с опорой на предплечье, с подмышечной опорой, роллаторы)-11</t>
  </si>
  <si>
    <t>Средства для тренировки памяти-15</t>
  </si>
  <si>
    <t>Средства для тренировки памяти-1</t>
  </si>
  <si>
    <t>Настольные игры (кубики, конструкторы, пазлы, домино, лото и т.д.)-30</t>
  </si>
  <si>
    <t>Аэробные тренажеры- 4</t>
  </si>
  <si>
    <t>Медецинская реабилитация  комплект ПК( в сборе ) Системный блок-1шт</t>
  </si>
  <si>
    <t>Столовые приборы для еды- 12 шт</t>
  </si>
  <si>
    <t>Кухонные дозаторы масла  3 шт</t>
  </si>
  <si>
    <t>Средства обучения и развития способности понимать причину и следствие-10</t>
  </si>
  <si>
    <t>Средства обучения и развития способности понимать причину и следствие-1</t>
  </si>
  <si>
    <t>Шариковые бассейны-2</t>
  </si>
  <si>
    <t>Велотренажеры- 2</t>
  </si>
  <si>
    <t>Столик для приема пищи на кресле-коляске - 37</t>
  </si>
  <si>
    <t xml:space="preserve">Машины для нарезания продуктов- 2 </t>
  </si>
  <si>
    <t>Средства обучения навыкам индуктивного/дедуктивного мышления-10</t>
  </si>
  <si>
    <t>Средства обучения навыкам индуктивного/дедуктивного мышления-1</t>
  </si>
  <si>
    <t>Средства обучения основам геометрии-1</t>
  </si>
  <si>
    <t>Силовые тренажеры- 5</t>
  </si>
  <si>
    <t>Сушилки для посуды -1 шт</t>
  </si>
  <si>
    <t>Оградители тарелок для пищи ,20</t>
  </si>
  <si>
    <t>Средства обучения навыкам умозрительного восприятия-15</t>
  </si>
  <si>
    <t>Средства обучения навыкам умозрительного восприятия-1</t>
  </si>
  <si>
    <t>Средства для кодирования и декодирования письменного текста-5</t>
  </si>
  <si>
    <t>Средства обучения пониманию измерения размеров и емкости-3</t>
  </si>
  <si>
    <t>Тренажеры для разработки нижних конечностей- 2</t>
  </si>
  <si>
    <t>Сырорезки 1 шт</t>
  </si>
  <si>
    <t>Разделители яиц -4 шт</t>
  </si>
  <si>
    <t>Средства обучения последовательности действий-30</t>
  </si>
  <si>
    <t>Средства обучения последовательности действий-2</t>
  </si>
  <si>
    <t>Средства обучения основам геометрии-20</t>
  </si>
  <si>
    <t>Тренажеры для укрепления мышц бедра и голени-2</t>
  </si>
  <si>
    <t>Терки-2 шт</t>
  </si>
  <si>
    <t>Устройства для выжимания кухонных полотенец- 2 шт</t>
  </si>
  <si>
    <t xml:space="preserve">Средства обучения способности классифицировать-1 </t>
  </si>
  <si>
    <t>Средства обучения способности классифицировать-25</t>
  </si>
  <si>
    <t>Средства обучения пониманию измерения размеров и емкости-15</t>
  </si>
  <si>
    <t>Тренажеры для укрепления позвоночника- 2</t>
  </si>
  <si>
    <t xml:space="preserve">Устройства для обработки пищи- 7 </t>
  </si>
  <si>
    <t>Кровати с одной или более секциями, подматрацные платформы, которые могут быть отрегулированы по высоте или углу, с помощью электрического механизма самими пользователем или обслуживающим персоналом,12шт.</t>
  </si>
  <si>
    <t>Средства обучения способности решать проблемы-15</t>
  </si>
  <si>
    <t>Средства обучения способности решать проблемы-1</t>
  </si>
  <si>
    <t>Средства обучения способности различать время-2</t>
  </si>
  <si>
    <t>Шведская стенка-4</t>
  </si>
  <si>
    <t>Устройства для разогревания пищи- 1</t>
  </si>
  <si>
    <t xml:space="preserve">Матрац с изменяемым профилем ложа </t>
  </si>
  <si>
    <t xml:space="preserve">Тестовые методики для психолого-педагогической диагностики и консультирования-1
</t>
  </si>
  <si>
    <t>Яйцерезки- 3 шт</t>
  </si>
  <si>
    <t>Опоры для ног и ступней</t>
  </si>
  <si>
    <t>Опоры для туловища - 4</t>
  </si>
  <si>
    <t xml:space="preserve">Поворачивающее устройство для подъема и поворачивания подушек, перемещения простыней
(Устройства для поддержания отдельных участков тела человека, лежащего в кровати)
</t>
  </si>
  <si>
    <t>Передвижной перемещающий подъемник 1</t>
  </si>
  <si>
    <t>Подголовник для шеи (подушечки для шеи)</t>
  </si>
  <si>
    <t xml:space="preserve">Подъемники кроватные  1 </t>
  </si>
  <si>
    <t>Подушка, сиденье, спинка, предупреждающие пролежни</t>
  </si>
  <si>
    <t>Противопролежневый матрац  воздушный- 13 шт</t>
  </si>
  <si>
    <t>Поручень горизонтальный прикроватный</t>
  </si>
  <si>
    <t>Столик для приема пищи на кресле-коляске - 38 шт</t>
  </si>
  <si>
    <t>Приспособление для изменения позы в постели</t>
  </si>
  <si>
    <t>Вспомогательные средства для купания (принятия ванны)- 3 шт</t>
  </si>
  <si>
    <t>Средства для фиксации постельного белья в желаемом положении</t>
  </si>
  <si>
    <t>Ортезы на нижние конечности- 3</t>
  </si>
  <si>
    <t>Умывальник передвижной- 3 шт</t>
  </si>
  <si>
    <t>Мыльница пластмассовая- 113</t>
  </si>
  <si>
    <t>Крючки для пуговиц- 10</t>
  </si>
  <si>
    <t>Подлокотники и спинки туалетные, монтируемые на унитазах- 13</t>
  </si>
  <si>
    <t>Стол механотерапии- 2 шт</t>
  </si>
  <si>
    <t>Вешалки бельевые-48</t>
  </si>
  <si>
    <t>Учебно-тренировочные настенные модули с прорезями для развития целенаправленных движений рук, зрительно-моторной координации - 3 шт</t>
  </si>
  <si>
    <t xml:space="preserve">Доски гладильные и столы гладильные- 10 </t>
  </si>
  <si>
    <t>Машинка стиральная- 12</t>
  </si>
  <si>
    <t>утюг-10 шт</t>
  </si>
  <si>
    <t>Совки, щетки и веники для удаления пыли- 10</t>
  </si>
  <si>
    <t>Дидактические пособия рамки-вкладыши для коррекции мелкой моторики и двуручной координации- 20</t>
  </si>
  <si>
    <t>Завязки (узлы) со специальными застежками; «шнуровки»-35</t>
  </si>
  <si>
    <t>Застежка-молния-5</t>
  </si>
  <si>
    <t>Модули для закрепления ручных действий с бытовыми предметами-3</t>
  </si>
  <si>
    <t>Наборы массажных валиков- 5</t>
  </si>
  <si>
    <t>Наборы массажных мячей- 10</t>
  </si>
  <si>
    <t>Государственное автономное  учреждение социального обслуживания Амурской области "Малиновский дом-интернат"</t>
  </si>
  <si>
    <r>
      <t>Ра</t>
    </r>
    <r>
      <rPr>
        <b/>
        <sz val="12"/>
        <rFont val="Times New Roman"/>
        <family val="1"/>
        <charset val="204"/>
      </rPr>
      <t xml:space="preserve">бочие материалы для педагогической коррекции-25 </t>
    </r>
  </si>
  <si>
    <t>ноутбук  - 2; системные блоки  - 2; принтер - 1; монитор - 2; ВЕБ - камера-1шт</t>
  </si>
  <si>
    <t>комната социально - бытовой адаптации</t>
  </si>
  <si>
    <t>жилой модуль "Кухня"</t>
  </si>
  <si>
    <t>кресло коляска с ручным приводом х 2 ходунки Х 17;  апарели х2 пары; рампы для преодоления порогов х 30; пандусы х 5;</t>
  </si>
  <si>
    <t>оборудование для песочной терапии, сенсорных комнат, рабочие материалы для коррекции, тесты и методики для психологической и психолого - педагогической диагностики и консультирования</t>
  </si>
  <si>
    <t>оборудование для развитие психофизических (психомоторных качеств), и игровой деятельности</t>
  </si>
  <si>
    <t>наборы детской мебели; наборы игрушек; настольные игры</t>
  </si>
  <si>
    <t>вспомагательные средства воспроизводящие и отображающие звуко и видео информацию, програмные средства специальные для мультимедийного представления, средства для рисования и рукописи</t>
  </si>
  <si>
    <t>вспомогательные средства для обучения драматическому искусству и танцам</t>
  </si>
  <si>
    <t>тренажёр беговая дорожка; массажная кушетка;  модули для метания;тренажёры.</t>
  </si>
  <si>
    <t xml:space="preserve">системные блоки  - 2; </t>
  </si>
  <si>
    <t>монитор  - 1</t>
  </si>
  <si>
    <t>мнемосхемы</t>
  </si>
  <si>
    <t>кресло-коляска с электроприводом</t>
  </si>
  <si>
    <t>модуль для перешагивания</t>
  </si>
  <si>
    <t>модуль для подлезания</t>
  </si>
  <si>
    <t>Государственное бюджетное учреждение Амурской области "Белогоский  комплексный центр социального обслуживания населения"</t>
  </si>
  <si>
    <t>Ноутбук *1</t>
  </si>
  <si>
    <t xml:space="preserve">Посуда и  адаптивные приборы для сервировки стола*1 комплект;  холодильник; печь СВЧ ; плита электрическая;  электрочайник; ножи кухонные универсальные *1 шт;        кухонная посуда *1 компл.;      овощечистка*1; кухонные весы*1 шт.;    прихватки*1 компл.;        доска универсальная *1 шт.     Мебель:       Стол кухонный и шкаф для посуды*1 компл.;         стол обеденный *1шт.                  табурет кухонный*4;      адаптированный стол длястирки белья со встроенными тазиками*1;        щетка и совок для уборки * 1компл.               </t>
  </si>
  <si>
    <t>Держатель для лука *1</t>
  </si>
  <si>
    <t xml:space="preserve">кресло -коляска механическая*1;  кресло-коляска "Зебра" со столиком*1 шт.;  ходунки на колесах*1.   </t>
  </si>
  <si>
    <t>Кресло-коляска с электроприводом, малогабаритная*2</t>
  </si>
  <si>
    <t xml:space="preserve">стол с подсветкой для песочной терапии с фигурами *1 шт;:           Кинетический песок *1 шт;        темная сенсорная комната* 1 шт.;             арт-терапия "Мозартика"*5 шт.;    многофункциональный            стол психолога -7 чемоданов*1 шт.;                  тест Векслера 4-6 лет *1 шт.;    комплекс диагностический "Эффектон"; RCDI - vtnjlbrf hfyytuj hfpdbnbz               </t>
  </si>
  <si>
    <t>Средства для тренировки внимания*1</t>
  </si>
  <si>
    <t xml:space="preserve">набор детской мебели*1 компл.;       игры развивающие настольные *10 шт.;    мягкий развивающий  модуль "Ромашка". "Часики", "Ежик"               развивающий комплекс "Бизиборд" *1 шт.;                   Пальчиковй театр *1 компл.;             Куколный театр  с широмй и набором кукол *1 компл.             бассей шариковый * 2 шт.                                </t>
  </si>
  <si>
    <t xml:space="preserve">мультимедийное оборудование с экраном *1 шт. </t>
  </si>
  <si>
    <r>
      <t xml:space="preserve">Вспомогательные средства, записывающие, воспроизводящие и отображающие звуко- и видеоинформацию </t>
    </r>
    <r>
      <rPr>
        <b/>
        <sz val="10"/>
        <rFont val="Times New Roman"/>
        <family val="1"/>
        <charset val="204"/>
      </rPr>
      <t>(видеопроектор, подключаемый к компьютеру, экран) *1</t>
    </r>
  </si>
  <si>
    <t xml:space="preserve">Детский спортивный уголок с мягкими модулями *1 шт.;  маты спротивные*2 шт.;         тренажеры уличные *10 шт.;          дорожка беговая *1 шт.;          мячи, обручи, скакалки,  кегли, дартс;     стол теннисный *1шт; ракетки *1 компл.;      тренажер для разработки верхних конечностей *1 шт. тренажер "Орторент" *1 шт.;          тренажер Гросса*1 шт тренажер "Черепаха" *1 шт..;вертикализатор*1 шт.; тренажер "Гималаи"*1             </t>
  </si>
  <si>
    <t>Беговые (роликовые) дорожки</t>
  </si>
  <si>
    <t>Компьютер в сборе *1</t>
  </si>
  <si>
    <t>Держатели и ручки для кастрюль *2</t>
  </si>
  <si>
    <t>Приборы осветительные и аварийной сигнализации для кресел-колясок*1</t>
  </si>
  <si>
    <t>Средства для тренировки памяти*1</t>
  </si>
  <si>
    <t>Компьютеры, вспомогательные и альтернативные принадлежности для компьютеров*1</t>
  </si>
  <si>
    <t>Горка</t>
  </si>
  <si>
    <t>МФУ лазерный монохром</t>
  </si>
  <si>
    <t>Зеркало над плитой огнеупорное 60*60 *1</t>
  </si>
  <si>
    <t xml:space="preserve">Терминалы для общественной информации </t>
  </si>
  <si>
    <t>Средства обучения и развития способности понимать причину и следствие*1</t>
  </si>
  <si>
    <t>Модули для метания</t>
  </si>
  <si>
    <t>Индикаторы уровня жидкости*1</t>
  </si>
  <si>
    <t>Ходунки (шагающие, на колесах, с опорой на предплечье, с подмышечной опорой, роллаторы)*1</t>
  </si>
  <si>
    <t>Средства обучения навыкам индуктивного/дедуктивного мышления*1</t>
  </si>
  <si>
    <t>Картофелечитстка (ручные и электрические)*1</t>
  </si>
  <si>
    <t>Гаситель толчков для костыля</t>
  </si>
  <si>
    <t>Средства обучения последовательности действий*1</t>
  </si>
  <si>
    <t>Керновые ножи*2</t>
  </si>
  <si>
    <t>Костыли вспомогательные</t>
  </si>
  <si>
    <t>Спортивное оборудование и инвентарь универсального назначения, включая мячи для различных спортивных игр, ракетки для различных спортивных игр, маты, гимнастическое оборудование, тренажер «Здоровье» и т.д.</t>
  </si>
  <si>
    <t>Кухонная посуда и принадлежности к ней (жаровни, чайник, кастрюли и т.д.)</t>
  </si>
  <si>
    <t>Костыли локтевые</t>
  </si>
  <si>
    <t>Аэробные тренажеры</t>
  </si>
  <si>
    <t>Кухонные весы</t>
  </si>
  <si>
    <t xml:space="preserve">Костыли с подлокотниками </t>
  </si>
  <si>
    <t>Тренажеры для разработки нижних конечностей</t>
  </si>
  <si>
    <t>Машина для нарезания продуктов*1</t>
  </si>
  <si>
    <t>Кресло-коляска с ручным приводом (комнатная, прогулочная, активного типа</t>
  </si>
  <si>
    <t>Тренажеры для укрепления позвоночника</t>
  </si>
  <si>
    <t>Оградители  тарелок для пищи*1</t>
  </si>
  <si>
    <t>Пандус телескопический двухсекционный</t>
  </si>
  <si>
    <t>Шведская стенка</t>
  </si>
  <si>
    <t>Приспособление для чистки овощей</t>
  </si>
  <si>
    <t>Подъемные устройства (в том числе для лестничных маршей)</t>
  </si>
  <si>
    <t>Прихватки</t>
  </si>
  <si>
    <t>Трость опорная</t>
  </si>
  <si>
    <t>Разделители яиц</t>
  </si>
  <si>
    <t>Трость тактильная</t>
  </si>
  <si>
    <t>Средства для сервировки пищи и напитков*1</t>
  </si>
  <si>
    <t>Устройства для защиты кресел-колясок или пользователей креслом-коляской от солнечных лучей и осадков</t>
  </si>
  <si>
    <t>Столик для приема пищи на кресле-коляске</t>
  </si>
  <si>
    <t>Ходунки (шагающие, на колесах, с опорой на предплечье, с подмышечной опорой, роллаторы)</t>
  </si>
  <si>
    <t>Столовые приборы для еды*1 комплект</t>
  </si>
  <si>
    <t>Сушилки для посуды</t>
  </si>
  <si>
    <t>Устройство для выжимания кухонных полотенец*1</t>
  </si>
  <si>
    <t>Устройства для обработки пищи</t>
  </si>
  <si>
    <t>Устройство для разогревания пищи*1</t>
  </si>
  <si>
    <t>Жилой модуль "Спальня"</t>
  </si>
  <si>
    <t xml:space="preserve">Телевизор "Samsyng"*1шт; доска гладильная *1 шт.;           утюг "Vitek"*1 шт.;  пылесос LG *1 шт.              Диван *1 шт.;    </t>
  </si>
  <si>
    <t>Кровати с одной или более секциями, подматрацные платформы, которые могут быть отрегулированы по высоте или углу, с помощью электрического механизма самими пользователем или обслуживающим персоналом*1</t>
  </si>
  <si>
    <t xml:space="preserve">Матрац с изменяемым профилем ложа*1 </t>
  </si>
  <si>
    <t>Опоры для ног и ступней*1</t>
  </si>
  <si>
    <t>Подголовник для шеи (подушечки для шеи)*1</t>
  </si>
  <si>
    <t>Подушка, сиденье, спинка, предупреждающие пролежни*3</t>
  </si>
  <si>
    <t>Противопролежневый матрац (полиуретановый, гелевый, воздушный)*1</t>
  </si>
  <si>
    <t>Раскладной столик для письма в кровати*1</t>
  </si>
  <si>
    <t>Средства для фиксации постельного белья в желаемом положении*1</t>
  </si>
  <si>
    <t>Штанга-консоль к кровати для самостоятельного подъема*1</t>
  </si>
  <si>
    <t>комплекс БОС коррекции психоэмоционального состояния</t>
  </si>
  <si>
    <t>Передвижной перемещающий подъемник</t>
  </si>
  <si>
    <t>оборудование для песочной терапии</t>
  </si>
  <si>
    <t>оборудование для сенсорной комнаты</t>
  </si>
  <si>
    <t>средства для обучения пониманию измерения размеров и емкости</t>
  </si>
  <si>
    <t>компьютеры, вспомогательные и альтернативные принадлежности для компьютеров</t>
  </si>
  <si>
    <t>комплекс БОС опорно-двигательный</t>
  </si>
  <si>
    <t>Поворачивающее устройство для подъема и поворачивания подушек, перемещения простыней</t>
  </si>
  <si>
    <t>средства для тренировки внимания</t>
  </si>
  <si>
    <t>средства обучения способности различать время</t>
  </si>
  <si>
    <t>програмные средства специальные для мультимедийного представления</t>
  </si>
  <si>
    <t>велотренажеры</t>
  </si>
  <si>
    <t>комплекс БОС кардиопульмонологический</t>
  </si>
  <si>
    <t>(Устройства для поддержания отдельных участков тела человека, лежащего в кровати)</t>
  </si>
  <si>
    <t>тестовые методики</t>
  </si>
  <si>
    <t>комплекс БОС логопедический</t>
  </si>
  <si>
    <t xml:space="preserve">Подъемники кроватные </t>
  </si>
  <si>
    <t>Противопролежневый матрац (полиуретановый, гелевый, воздушный)</t>
  </si>
  <si>
    <t>Кресло-стул с санитарным оснащением для компенсации ограничений способности к передвижению</t>
  </si>
  <si>
    <t>Штанга-консоль к кровати для самостоятельного подъема</t>
  </si>
  <si>
    <t>Подлокотники и спинки туалетные, монтируемые на унитазах</t>
  </si>
  <si>
    <t>Вспомогательные средства для надевания носков и колготок</t>
  </si>
  <si>
    <t>Крюки и трости-рукоятки для раздевания и одевания</t>
  </si>
  <si>
    <t>Лупа</t>
  </si>
  <si>
    <t>Лупа с подсветкой</t>
  </si>
  <si>
    <t>Портативная швейная машинка</t>
  </si>
  <si>
    <t>Поручень для перемещения с кресла-коляски</t>
  </si>
  <si>
    <t>Приспособление для поднятия предметов с пола</t>
  </si>
  <si>
    <t>Стойка для размещения трости и костылей</t>
  </si>
  <si>
    <t>Наборы массажных валиков</t>
  </si>
  <si>
    <t>Наборы массажных мячей</t>
  </si>
  <si>
    <r>
      <t xml:space="preserve">   </t>
    </r>
    <r>
      <rPr>
        <b/>
        <sz val="10"/>
        <rFont val="Times New Roman"/>
        <family val="1"/>
        <charset val="204"/>
      </rPr>
      <t xml:space="preserve">Жилой модуль "Санитарная комната"   </t>
    </r>
    <r>
      <rPr>
        <sz val="10"/>
        <rFont val="Times New Roman"/>
        <family val="1"/>
        <charset val="204"/>
      </rPr>
      <t xml:space="preserve">                                                                                                                      </t>
    </r>
  </si>
  <si>
    <t xml:space="preserve">Вспопмгоательные средства для купания (принятия ванны) </t>
  </si>
  <si>
    <t>Вспомогательные средства для мытья головы*1</t>
  </si>
  <si>
    <t>Захватки для туалетной бумаги*1</t>
  </si>
  <si>
    <t>Зеркало для ухода за лицом*1</t>
  </si>
  <si>
    <t>Кисточки для бритья и электробритвы*1</t>
  </si>
  <si>
    <t>Кресла для ванны/душа (на колесиках или без них), доски для ванны, табуретки, спинки и сиденья*2</t>
  </si>
  <si>
    <t>Мочалки, губки и банные щетки с держателями или захватами</t>
  </si>
  <si>
    <t>Подлокотники и спинки туалетные, монтируемые на унитазах*1</t>
  </si>
  <si>
    <t>Раковины стационарные или  переносные (биде)  *1</t>
  </si>
  <si>
    <t>Средства для ухода за зубами (ключи-тюбиковыжиматели) *1</t>
  </si>
  <si>
    <t>Умывальник передвижной*1</t>
  </si>
  <si>
    <t>Унитаз, поднимающийся и регулируемый по высоте*1</t>
  </si>
  <si>
    <t>Ассистивные устройства для самообслуживания детей-инвалидов с различными ограничениями жизнедеятельности:</t>
  </si>
  <si>
    <t>Средства для захватывания (зажимания)*1 шт.</t>
  </si>
  <si>
    <t>Вешалка для верхней одежды для детей-инвалидов с нарушением функции верхних конечностей. Высота до 1,6 *1</t>
  </si>
  <si>
    <t>Вспомогательные средства для ручного шитья*1</t>
  </si>
  <si>
    <t>Вспомогательные средства для сушки белья</t>
  </si>
  <si>
    <t>Дверная ручка для детей-инвалидов на кресле-коляске*1</t>
  </si>
  <si>
    <t>Доски гладильные и столы гладильные*1</t>
  </si>
  <si>
    <t>Доски для письма, черчения, рисования*1</t>
  </si>
  <si>
    <t>Крюки и трости-рукоятки для раздевания и одевания*1</t>
  </si>
  <si>
    <t>Лупа с подсветкой*1</t>
  </si>
  <si>
    <t>Машинка стиральная*1</t>
  </si>
  <si>
    <t>Машины гладильные и утюги*1</t>
  </si>
  <si>
    <t>Открыватели и закрыватели занавесок (штор)</t>
  </si>
  <si>
    <t>Открыватели и закрыватели оконные*1</t>
  </si>
  <si>
    <t>Подставки для книг, книгодержатели*1</t>
  </si>
  <si>
    <t xml:space="preserve">Поручень для перемещения с кресла-коляски*1 </t>
  </si>
  <si>
    <t>Приспособление для поднятия предметов с пола*1</t>
  </si>
  <si>
    <t>Совки, щетки и веники для удаления пыли</t>
  </si>
  <si>
    <t>Средства для захватывания (зажимания)</t>
  </si>
  <si>
    <t>Устройства для мытья полов</t>
  </si>
  <si>
    <t>Стенды и оборудование для развития мелкой моторики</t>
  </si>
  <si>
    <t>Вертикальные полки для стендов*1</t>
  </si>
  <si>
    <t>Модули для закрепления ручных действий с бытовыми предметами*1</t>
  </si>
  <si>
    <t>Наборы массажных валиков*1</t>
  </si>
  <si>
    <t>Наборы массажных мячей*1</t>
  </si>
  <si>
    <t>Стол механотерапии*2</t>
  </si>
  <si>
    <t>1. Оборудование для социально-бытовой реабилитации и абилитации инвалидов.
В отделении имеется:
стул для душевой-ванной со спинокой - 4 шт.,
 без спинки - 5 шт.,
Кресло-стул с санитарным оснащением активного типа KY681 - 10 шт.,
сидение туалетное - 1 шт.</t>
  </si>
  <si>
    <t>1.Столик для приема пищи на кресле-коляске - 2 штуки</t>
  </si>
  <si>
    <t>Оборудование для социально-средовой реабилитации и абилитации инвалидов</t>
  </si>
  <si>
    <t>Подьемные устройства - 1 штука</t>
  </si>
  <si>
    <t xml:space="preserve">Оборудование для социально-психологической реабилитации и абилитации инвалидов.
В отделении имеется:
cредство для тренировки внимания  - психологическая игра "Экспромт"- 1 шт.Средства для обучения способности решать проблемы - трансформационая инра"Лила Чакра"- 1 шт.
психологическая игра "Поддержка", "Лепешка"
Оборудование для песочной терапии - планшет - 1 шт.  </t>
  </si>
  <si>
    <t>1.Оборудование для песочной терапии (Световой планшет для рисования песком- 2 шт.</t>
  </si>
  <si>
    <t>Оборудование для социально-педагогической реабилитации и абилитации инвалидов</t>
  </si>
  <si>
    <t>Средства для обучения способности обращаться с деньгами (игровой набор магазин) - 1 штука</t>
  </si>
  <si>
    <t>Оборудование для проведения социо-культурной реабилитации и абилитации инвалидов</t>
  </si>
  <si>
    <t>Вспомогательные средства для обучения драматическому искусству:
1.(кукольный театр - 2 штуки</t>
  </si>
  <si>
    <t xml:space="preserve">Оборудование для проведения мероприятий по адаптивной физической культуре и спорту для инвалидов.
В отделении имеется:
Велотренажер
Беговая дорожка электрическая SmarMotorized Treadimili - 1 шт.,
степ доска - 1 шт.,
Балансировочная платформа 40,6 см. - 1 шт.,
педальный тренажер с электроприводом LY-901-FMB,
министепер
</t>
  </si>
  <si>
    <t>Модули для метания:
1) корзина для заброса мячей,</t>
  </si>
  <si>
    <t>2.Вспомогательные средства для маникюра и педикюра (Щипцы для ногтей с лупой - 1 штука)</t>
  </si>
  <si>
    <t>2.Юнгианская песочница Лагуна 2 штуки</t>
  </si>
  <si>
    <t>2) набор мячей для метания - 3 набора</t>
  </si>
  <si>
    <t xml:space="preserve">3.Вспомогательные средства для мытья головы - 1 штука </t>
  </si>
  <si>
    <t>3.Кварцевый песок мелкой фракции для рисования на световых столиках. 12,5кг  2шт.</t>
  </si>
  <si>
    <t xml:space="preserve">Средства обучения пониманию измерения размеров и емкости (весы кухонные 1 шт.
мерные емкости 1 набор,
измертельная лента - 1 штука и др..
</t>
  </si>
  <si>
    <t>2.ширма для кукольного театра - 1 штука</t>
  </si>
  <si>
    <t>3) кольцеброс - 1 штука</t>
  </si>
  <si>
    <t xml:space="preserve">4.Лежаки для ванны - 1 штука  </t>
  </si>
  <si>
    <t>4.Наборы инструментов и фигурок для песочной терапии (дикие и домашние животные, мини мебель, деревья, домики,  набор фигурок "Аквариум")</t>
  </si>
  <si>
    <t>3. костюм "Дед мороз" -1 штука</t>
  </si>
  <si>
    <t>модули для перешагивания (полоса препятствий)</t>
  </si>
  <si>
    <t xml:space="preserve">5.Мочалка с держателем - 1 штука   </t>
  </si>
  <si>
    <t>Средства для обучения способности различать время (настольная игра часы)</t>
  </si>
  <si>
    <t>4. костюм "Снегурочка" - штука,</t>
  </si>
  <si>
    <t>Спортивное оборудование и инвентарь универсального назначения:
 1) тележка гимнастическакя со снарядами  - 1 штука</t>
  </si>
  <si>
    <t xml:space="preserve">6.Щетка с держателем - 1 штука </t>
  </si>
  <si>
    <t>5.Оборудование для сенсорной комнаты:
1)сухой интерактивный басейн 2,0м*2,0м - 1 штука</t>
  </si>
  <si>
    <t>5. костюм "Снеговик" - 1 штука,</t>
  </si>
  <si>
    <t xml:space="preserve">7.Средство для ухода за зубами(ключи-тюбиковыжиматели)  - 1 штука       </t>
  </si>
  <si>
    <t>6. костюм "Баба Яга" - 1 штука,</t>
  </si>
  <si>
    <t xml:space="preserve">8.Подстава под таз для умывания - 1 штука   </t>
  </si>
  <si>
    <t>2)Массажное разгрузочное кресло "Трансформер-Вибро" - 2 шт.</t>
  </si>
  <si>
    <t>7. костюм "Русский народный"</t>
  </si>
  <si>
    <t>2) тренажер "Здоровье" - 1 штука</t>
  </si>
  <si>
    <t xml:space="preserve">9.Таз для умывания - 1 штука </t>
  </si>
  <si>
    <t>6.Рабочие материалы для коррекции и средства для тренировки памяти, внимания, обучения и развития способности понимать причину и следствие, обучения навыкам индуктивного/дедуктивного мышления и др.</t>
  </si>
  <si>
    <t>8.Средства для рисования и рукописи (набор для рисования Эбру - 4 штуки)</t>
  </si>
  <si>
    <t>3) мат гимнастический складной 1 шт.</t>
  </si>
  <si>
    <t xml:space="preserve">10.Вспомогательные средства для ручного шитья (нитковдеватели - 5 штук / наперсток - 5 штук)     </t>
  </si>
  <si>
    <t>4) тренажер для сгибание и  разгибания пальцев</t>
  </si>
  <si>
    <t xml:space="preserve">11.Завязки (узлы) со специальными застежками;"шнуровки" (тренажер шнуровка малая)     </t>
  </si>
  <si>
    <t>5) тренажер ротационный</t>
  </si>
  <si>
    <t>12.Дидактические пособия рамки - вкладыши для корекции мелкой моторики и двуручной кординаци (набор графомоторных трафаретов)- 1 штука</t>
  </si>
  <si>
    <t>1)Игровая панель «Тренировка внимания»</t>
  </si>
  <si>
    <t>13.Модули для закрепления ручных действий с бытовыми предметами(модуль для развития бытовых действий кухонная комната)</t>
  </si>
  <si>
    <t>2) Круги "Луллия"</t>
  </si>
  <si>
    <t>14.Наборы массажных мячиков</t>
  </si>
  <si>
    <t xml:space="preserve">3)Программно-дидактический комплекс МерсибоЛогомер 2 (USB версия) </t>
  </si>
  <si>
    <t>15.Учебно-тренировочные модули с прорезями для развития целенаправленных движений рук, зрительно-моторной координации (настенная специализированная панель с тренажерами для эрготерапии) - 1 штука</t>
  </si>
  <si>
    <t>16.Стол механотерапии</t>
  </si>
  <si>
    <t>Оборудование для социально-бытовой реабилитации и абилитации детей-инвалидов
1. Жилой модуль "Кухня"
Имеется комната социально-бытовой реабилитации и адаптации "Я сам" 
(холодильник, эл. Плита, микроволновая печь, кухонная посуда и принадлежности (кастрюли, сковороды, чайник и др.)
приспособление для чистки овощей, оградители тарелок для пищи, столовые приборы для еды.</t>
  </si>
  <si>
    <t>1.Мультиварка с голосовым гидом</t>
  </si>
  <si>
    <t>1.Оборудование для песочной терапии: в отделении имеется стол-ванная для игр с песком и водой для детей-инвалидов, 
песочный планшет 1 шт.,
цветной песок (5 баночек по 0,5 л.)</t>
  </si>
  <si>
    <t xml:space="preserve">1.Световой планшет для рисования песком Детский  2 шт.    </t>
  </si>
  <si>
    <t xml:space="preserve">1.Оборудование для развития психофизических (психомоторных) качеств, игровой деятельности.
Имеется: набор геометрических модулей "Ромашка"
настольные игры (шашки, домино, мазайка и др.)
игрушки (машинки, куклы, мячи и др.)
</t>
  </si>
  <si>
    <t>1. набор детской мебели: Стол малый  и 4 стульчика</t>
  </si>
  <si>
    <t>1.Вспомогательные средства для обучения драматическому искусству Имеется: ширма детская, перчаточный кукольный театр (2 сказки), настольный театр (2 сказки)</t>
  </si>
  <si>
    <r>
      <t xml:space="preserve">1. Пальчиковый театр в домике </t>
    </r>
    <r>
      <rPr>
        <b/>
        <sz val="10"/>
        <color theme="1"/>
        <rFont val="Times New Roman"/>
        <family val="1"/>
        <charset val="204"/>
      </rPr>
      <t xml:space="preserve">4 шт. </t>
    </r>
    <r>
      <rPr>
        <sz val="10"/>
        <color theme="1"/>
        <rFont val="Times New Roman"/>
        <family val="1"/>
        <charset val="204"/>
      </rPr>
      <t xml:space="preserve">
(Курочка Ряба, Репка, Три поросёнка, Теремок)</t>
    </r>
  </si>
  <si>
    <t xml:space="preserve">Оборудование для проведения мероприятий по адаптивной физической культуре и спорту для детей-инвалидов.
В отделении имеется:
мяч фитбол большой 2 шт.
мат 60*90 1 шт,
детский спортивный комплекс "Карусель" 
</t>
  </si>
  <si>
    <t>1. Детская горка (для помещения) 
 1 шт.</t>
  </si>
  <si>
    <t>2.Хлеборезка с держателями
2 шт.</t>
  </si>
  <si>
    <t>2. Юнгианская песочница Лагуна 2 шт.</t>
  </si>
  <si>
    <t>2. наборы игрушек: куклы, машинки, пирамидки, погремушки,  мячи разного диаметра и др.</t>
  </si>
  <si>
    <r>
      <t xml:space="preserve">2.Настольный кукольный театр дерево 
</t>
    </r>
    <r>
      <rPr>
        <b/>
        <sz val="10"/>
        <color theme="1"/>
        <rFont val="Times New Roman"/>
        <family val="1"/>
        <charset val="204"/>
      </rPr>
      <t xml:space="preserve">10 шт. </t>
    </r>
    <r>
      <rPr>
        <sz val="10"/>
        <color theme="1"/>
        <rFont val="Times New Roman"/>
        <family val="1"/>
        <charset val="204"/>
      </rPr>
      <t xml:space="preserve">(русские народные сказки, Кот в сапогах, красная шапочка и др.) </t>
    </r>
  </si>
  <si>
    <t>2. Модули для метания (корзина для заброса мячей, набор мячей для метания, кольцеброс и др.) 
Спортивно-игровой набор 36 элементов</t>
  </si>
  <si>
    <t>3.Столик для приема пищи на кресле-коляске 
1 шт.</t>
  </si>
  <si>
    <t>3.  Кварцевый песок мелкой фракции для рисования на световых столиках. 12,5кг  2шт.</t>
  </si>
  <si>
    <t>3. Настольные игры: кубики (мякишы, деревянные, пластмассовые и др.), конструкторы: Напольный конструктор развивающий (68 деталей), крупный, 
набор прозрачных пластиковых кирпичей и др.,
пазлы, домино, лото и т.д.</t>
  </si>
  <si>
    <t>3.Набор: Кукольный театр Мы в профессии играем 
1 шт.</t>
  </si>
  <si>
    <t>3. Модули для перешагивания 
Спортивный мягкий модуль Универсальный</t>
  </si>
  <si>
    <t>4.Нескользящая разделочная доска</t>
  </si>
  <si>
    <t>4.Наборы инструментов и фигурок для песочной терапии (дикие и домашние животные, мини мебель, деревья, домики, машинки, набор фигурок "Аквариум", Набор фигурок "Сказочные герои" и др.</t>
  </si>
  <si>
    <t>2. Средства для рисования и рукописи</t>
  </si>
  <si>
    <t>1. Двухсторонний прозрачный мольберт 
1 шт.</t>
  </si>
  <si>
    <t xml:space="preserve">2.Стеклянная магнитно-маркерная доска </t>
  </si>
  <si>
    <t>2. Оборудование для сенсорной комнаты. В отделении имеется оборудование тёмной сенсорной комнаты (сухой бассейн, маты настенные 2шт., маты напольные 2 шт, соляная лампа Чаша, ионизатор воздуха Снежинка 2 шт.Воздушно-пузырьковая панель, зеркальный шар с приводом</t>
  </si>
  <si>
    <t>1. Воздушно-пузырьковая колонна с пультом ДУ, 1,5м. Диаметр 10см.</t>
  </si>
  <si>
    <t>2. Рабочие материалы для педагогической коррекции, имеется в отделении:мягкий модуль "Черепаха", модуль "Часы", пособия для для обучения способности считать и др.</t>
  </si>
  <si>
    <t xml:space="preserve">1. Комплект «Индустрия» (1 каркас + 5 чехлов)
</t>
  </si>
  <si>
    <t>3. Средства для рисования и рукописи 
Набор для рисования Эбру - 4 шт.</t>
  </si>
  <si>
    <t>2. Свето-звуковая панель «Дорожка-8»</t>
  </si>
  <si>
    <t>2. Сюжетно-ролевая игра «Магазин»</t>
  </si>
  <si>
    <t>2) мяч гимнастический фитбол 2 шт</t>
  </si>
  <si>
    <t>3.Фибероптический «Сухой душ»</t>
  </si>
  <si>
    <t>3.Развивающий набор для обучения детей с аутизмом  для ранней помощи</t>
  </si>
  <si>
    <t>3) набор массажных мячей 2 шт.</t>
  </si>
  <si>
    <t>4.Пучок фибероптического волокна «Звездный дождь 200»Источник света к фибероптическому волокну «LED»</t>
  </si>
  <si>
    <t>5.Проектор «Меркурий-2»</t>
  </si>
  <si>
    <t xml:space="preserve">4. Набор для развития моторики </t>
  </si>
  <si>
    <t>5)балансировачная доска 2 шт.</t>
  </si>
  <si>
    <t>6.Прибор динамической заливки света «Нирвана»</t>
  </si>
  <si>
    <t>5.Папка флипчарт PECS «Сейчас - потом»
Расписание PECS «Одеваться на прогулку» на липучке</t>
  </si>
  <si>
    <t>6)балансировочные диски 4 шт.</t>
  </si>
  <si>
    <t>7.Прожектор "Мультицвет" для зеркального шара</t>
  </si>
  <si>
    <t>7) Комплект для детских спортивных игр с тележкой 1 шт</t>
  </si>
  <si>
    <t>8.Источник света к зеркальному шару с инфракрасным пультом</t>
  </si>
  <si>
    <t>6. Конструктор «Составь портрет»</t>
  </si>
  <si>
    <t>8) Детский тренажер  Жим от груди
1 шт.</t>
  </si>
  <si>
    <t>9. Музыкальный центр</t>
  </si>
  <si>
    <t>7. Слоговые логопедические домики</t>
  </si>
  <si>
    <t>9) обручи 8 шт.</t>
  </si>
  <si>
    <t>10. Подсветка для бассейна</t>
  </si>
  <si>
    <t>8.Калейдоскоп пособие для логопедов-слоговая структура, чтение (дерево)</t>
  </si>
  <si>
    <t>11. Ортопедическая дорожка 4х25х148</t>
  </si>
  <si>
    <t>12. Сенсорный уголок в комплекте</t>
  </si>
  <si>
    <t>9. дидактическая игра Местоимения</t>
  </si>
  <si>
    <t>13.Пуфик-кресло с гранулами подростковый 2 шт.</t>
  </si>
  <si>
    <t xml:space="preserve">10. Логопедическая кукла с открывающимся ртом и подвижным языком "Бегемотик Жужа" </t>
  </si>
  <si>
    <t>14. Кресло детское складное ТРАНСФОРМЕР 57х60х85 см. 1 шт.</t>
  </si>
  <si>
    <t xml:space="preserve">3. Рабочие материалы для коррекции. Имеется уникальный многофункциональный набор психолога  Игровой набор "Дары Фребеля" , многофункциональный стол для детей        </t>
  </si>
  <si>
    <t>рабочие материалы для коррекции ,и средства для тренеровки памяти, внимания, обучения и развития понимать причинцу и следствие, обучения навыкам индуктивного/дедуктивного мышления и др. Игровая панель «Тренировка внимания»</t>
  </si>
  <si>
    <t>11.Зеркало для логопедических занятий с отверстием</t>
  </si>
  <si>
    <t xml:space="preserve">Круги Луллия, Набор карточек </t>
  </si>
  <si>
    <t xml:space="preserve">Методический материал «Животные и растения» </t>
  </si>
  <si>
    <t xml:space="preserve">Программно-дидактический комплекс МерсибоЛогомер 2 (USB версия) </t>
  </si>
  <si>
    <t>Методический материал «Свойства предметов</t>
  </si>
  <si>
    <t>Методический материал «Тактильное домино»</t>
  </si>
  <si>
    <t>Методический материал «Сказки»</t>
  </si>
  <si>
    <t xml:space="preserve"> Набор мячиков «Эмоции» и др., ) </t>
  </si>
  <si>
    <t>4. Тестовые методикии. имеются диагностики: Матрицы Равена, диагностика готовности к школьному обучению, диагностика готовности ко второй ступени обучения, тест тревожности Баса, Дарки, диагностика РДО, интеллектуальный тест Кетелла, тест отклонений подростков ого возраста, Тест Леонгарда. По ранней помощи  KID, RCDI, M-HCAT</t>
  </si>
  <si>
    <t xml:space="preserve">Тестовые методики. Тестовые методики для психологической диагностики и консультирования:
1. Диагностика развития понятийных форм мышления (методика В.М. Астапова) 
</t>
  </si>
  <si>
    <t>Программа Волна</t>
  </si>
  <si>
    <t>Комплект методик для диагностики психического развития от 2-7 лет</t>
  </si>
  <si>
    <t>Тест интеллекта Векслера от 5-13 лет и др.</t>
  </si>
  <si>
    <t>Государственное бюджетное учреждение Амурской области "Свободненский КЦСОН "Лада"</t>
  </si>
  <si>
    <t>1) мячи резиновые комплект из 5 мячей различного диаметра 2 шт.</t>
  </si>
  <si>
    <t>Дуги для подлезания прямоугольные комплект</t>
  </si>
  <si>
    <t xml:space="preserve">4. Модули для подлезания 
- Мягкий вестибулярный тренажер-Труба, 
</t>
  </si>
  <si>
    <t xml:space="preserve">Тренажер СГИБАНИЕ-РАЗГИБАНИЕ пальцев </t>
  </si>
  <si>
    <t xml:space="preserve">4) тренажер детский механический Беговая дорожка 
1 шт. </t>
  </si>
  <si>
    <t>Итого по мед учреждениям</t>
  </si>
  <si>
    <t>ИТОГО по образовательным учреждениям</t>
  </si>
  <si>
    <t>ИТОГО по спорт Учреждениям</t>
  </si>
  <si>
    <t>ИТОГО по соц учреждениям</t>
  </si>
  <si>
    <t>Объем необходимой в 2021 году субсидии из федерального бюджета бюджету субъекта Российской Федерации в целях софинансирования расходных обязательств, связанных с реализацией мероприятий, включенных в проект региональной программы, тыс. руб.</t>
  </si>
  <si>
    <t xml:space="preserve">Тифлопедагогика </t>
  </si>
  <si>
    <t>Логопедическая коррекция</t>
  </si>
  <si>
    <t>Профессиональная переподготовка</t>
  </si>
  <si>
    <t xml:space="preserve">Комплексная социальная реабилитация
</t>
  </si>
  <si>
    <t>Комплексная социальная реабилитация</t>
  </si>
  <si>
    <t xml:space="preserve">Социальное сопровождение  
семей с детьми-инвалидами и детьми с ОВЗ 
</t>
  </si>
  <si>
    <t>комплексная реабилитация</t>
  </si>
  <si>
    <t>Адаптивная физическая культура</t>
  </si>
  <si>
    <t>Сопровождаемое проживание</t>
  </si>
  <si>
    <t>социальная реабилитация</t>
  </si>
  <si>
    <t>Психолого-педагогическая коррекция</t>
  </si>
  <si>
    <t>Педагогика</t>
  </si>
  <si>
    <t>Олигофренопедагогика</t>
  </si>
  <si>
    <t xml:space="preserve">Сопровождаемая занятость инвалидов. </t>
  </si>
  <si>
    <t>Ситуационная помощь инвалидам</t>
  </si>
  <si>
    <t>Медицинская и комплексная реабилитация</t>
  </si>
  <si>
    <t>Социальная реабилитация и абилитация</t>
  </si>
  <si>
    <t>ГКУ Амурской области ЦЗН г. Благовещенска</t>
  </si>
  <si>
    <t>0 (автоматизированное рабочее место (ноутбук, компьютерная мышь, клавиатура))</t>
  </si>
  <si>
    <t>1 ноутбук, 1 компьютерная мышь, 1 клавиатура (2.2.1., 2.2.2)</t>
  </si>
  <si>
    <t>ГКУ Амурской области ЦЗН г. Белогорска</t>
  </si>
  <si>
    <t>ГКУ Амурской области ЦЗН г. Зеи</t>
  </si>
  <si>
    <t>ГКУ Амурской области ЦЗН г. Райчихинска</t>
  </si>
  <si>
    <t>ГКУ Амурской области ЦЗН г. Свободного</t>
  </si>
  <si>
    <t>ГКУ Амурской области ЦЗН г. Тынды</t>
  </si>
  <si>
    <t>ГКУ Амурской области ЦЗН г. Шимановска</t>
  </si>
  <si>
    <t>ГКУ Амурской области ЦЗН Архаринского района</t>
  </si>
  <si>
    <t>ГКУ Амурской области ЦЗН Бурейского района</t>
  </si>
  <si>
    <t>ГКУ Амурской области ЦЗН Завитинского района</t>
  </si>
  <si>
    <t>ГКУ Амурской области ЦЗН Ивановского района</t>
  </si>
  <si>
    <t>ГКУ Амурской области ЦЗН Константиновского района</t>
  </si>
  <si>
    <t>ГКУ Амурской области ЦЗН Магдагачинского района</t>
  </si>
  <si>
    <t>ГКУ Амурской области ЦЗН Мазановского района</t>
  </si>
  <si>
    <t>ГКУ Амурской области ЦЗН Михайловского района</t>
  </si>
  <si>
    <t>ГКУ Амурской области ЦЗН Октябрьского района</t>
  </si>
  <si>
    <t>ГКУ Амурской области ЦЗН Селемджинского района</t>
  </si>
  <si>
    <t>ГКУ Амурской области ЦЗН Серышевского района</t>
  </si>
  <si>
    <t>ГКУ Амурской области ЦЗН Ромненского района</t>
  </si>
  <si>
    <t>ГКУ Амурской области ЦЗН Сковородинского района</t>
  </si>
  <si>
    <t>ГКУ Амурской области ЦЗН Тамбовского района</t>
  </si>
  <si>
    <t xml:space="preserve">стол </t>
  </si>
  <si>
    <t>Программный
комплекс "ЦЗН-Эксперт" (2.2.1.)</t>
  </si>
  <si>
    <t>финансовое обеспечение мероприятия, тыс. руб.</t>
  </si>
  <si>
    <t xml:space="preserve">Внедрение межведомственной информационной системы Амурской области, обеспечивающей решение межведомственных задач по формированию системы комплексной реабилитации, услуг ранней помощи и сопровождения </t>
  </si>
  <si>
    <t>Адаптация  и синхронизация автоматизированных ведомственных информационных систем ОИВ области, содержащих сведения об инвалидах и оказанных им реабилитационных и абилитационных мероприятиях (услугах) в том числе в сферах здравоохранения, образования, занятости, социальной защиты населения, культуры, физической культуры и спорта</t>
  </si>
  <si>
    <t xml:space="preserve">Общий объем средств средств субсидии из федерального бюджета, запланированных на создание, эксплуатацию, развитие (доработку) информационной системы субъекта Российской Федерации в 2021 году, тыс. руб. </t>
  </si>
  <si>
    <t>Доля средств субсидии из федерального бюджета, запланированных на создание, эксплуатацию, развитие (доработку) информационной системы субъекта Российской Федерации, от общего объема необходимой в 2021 году субсидии из федерального бюджета, %</t>
  </si>
  <si>
    <t>Общий объем средств субъекта Российской Федерации, запланированных на создание, эксплуатацию, развитие (доработку) информационной системы субъекта Российской Федерации в 2021 году, тыс. руб.</t>
  </si>
  <si>
    <t>Интегрированная система информационного взаимодействия системы реабилитации и абилитации инвалидов Амурской области</t>
  </si>
  <si>
    <t>Государственное бюджетное учреждение Амурской области "Белогорский  комплексный центр социального обслуживания населения"</t>
  </si>
  <si>
    <t xml:space="preserve">Общий объем средств субсидии из федерального бюджета, запланированных на приобретение оборудования в 2021 году, тыс. руб. </t>
  </si>
  <si>
    <t>Доля средств субсидии из федерального бюджета, запланированных на приобретение оборудования, от общего объема необходимой в 2021 году  субсидии из федерального бюджета, %</t>
  </si>
  <si>
    <t>Общий объем средств субъекта Российской Федерации, запланированных на приобретение оборудования в 2021 году, тыс. руб.</t>
  </si>
  <si>
    <t>Доля средств субсидии из федерального бюджета, запланированных на приобретение компьютерной техники, оргтехники и программного обеспечения, от общего объема необходимой в 2021 году субсидии из федервльного бюджета, %</t>
  </si>
  <si>
    <t>Общий объем средств субъекта Российской Федерации, запланированных на приобретение компьютерной техники, оргтехники и программного обеспечения в 2021 году, тыс. руб.</t>
  </si>
  <si>
    <t>Общий объем средств субъекта Российской Федерации, запланированных на проведение мероприятий по обучению в 2021году, тыс. руб.</t>
  </si>
  <si>
    <t xml:space="preserve">Общий объем средств субсидии из федерального бюджета, запланированных на приобретение  мебели в 2021 году, тыс. руб. </t>
  </si>
  <si>
    <t>Доля средств субсидии из федерального бюджета, запланированных на приобретение  мебели от общего объема необходимой в 2021 году  субсидии из федерального бюджета, %</t>
  </si>
  <si>
    <t>Общий объем средств субъекта Российской Федерации, запланированных на приобретение  мебели  в 2021 году, тыс. руб.</t>
  </si>
  <si>
    <t xml:space="preserve">Общий объем средств субсидии из федерального бюджета, запланированных на приобретение бытовой техники, тыс. руб. </t>
  </si>
  <si>
    <t>Доля средств субсидии из федерального бюджета, запланированных на приобретение бытовой техники, от общего объема необходимой в 2021 году субсидии из федервльного бюджета, %</t>
  </si>
  <si>
    <t>Общий объем средств субъекта Российской Федерации, запланированных на приобретение бытовой техники в 2021 году, тыс. руб.</t>
  </si>
  <si>
    <t>Приобретение мебели за счет средств субсидии из федерального бюджета</t>
  </si>
  <si>
    <t>Приобретение бытовой техники за счет средств субсидии из федерального бюджета</t>
  </si>
  <si>
    <t>план по приобретению (название, количество)*</t>
  </si>
  <si>
    <t>средняя стоимость единицы планируемой к приобретению мебели, тыс. руб.</t>
  </si>
  <si>
    <t>средняя стоимость единицы планируемой к приобретению бытовой техники, тыс. руб.</t>
  </si>
  <si>
    <t>Информация об организациях региона, реализующих сопровождаемое проживание инвалидов, подлежащие включению в систему комплексной реабилитации и абилитации инвалидов Амурской области, для организации сопровождаемого проживания инвалидов</t>
  </si>
  <si>
    <t>Оборудование для сенсорной комнаты-4 шт</t>
  </si>
  <si>
    <t>Кинезиоустановка</t>
  </si>
  <si>
    <t>Аэробные тренажеры 3</t>
  </si>
  <si>
    <t>Спортивное оборудование и инвентарь универсального назначения, включая мячи, маты, гимнастическое оборудование, тренажер "Здоровье" и т.д.</t>
  </si>
  <si>
    <t>Велотренажеры - 4</t>
  </si>
  <si>
    <t xml:space="preserve">Аэробный тренажер </t>
  </si>
  <si>
    <t>Шведская стенка-2</t>
  </si>
  <si>
    <t>Тренажеры для укрепления позвоночника2</t>
  </si>
  <si>
    <t>Тренажеры для укрепления мышц бедра и голени 2</t>
  </si>
  <si>
    <t>Тренажеры для разработки нижних конечностей 2</t>
  </si>
  <si>
    <t>Беговые (роликовые) дорожки 2</t>
  </si>
  <si>
    <t>наборы детской мебели; наборы игрушек; настольные игры - 4</t>
  </si>
  <si>
    <t>массажная кушетка -4</t>
  </si>
  <si>
    <t>массажная кушетка -6</t>
  </si>
  <si>
    <t>тележка гимнастическакя со снарядами  -4 штука</t>
  </si>
  <si>
    <t>Стол механотерапии - 2</t>
  </si>
  <si>
    <t>наборы массажных валиков - 10</t>
  </si>
  <si>
    <t>наборы массажных валиков - 20</t>
  </si>
  <si>
    <t>Стол механотерапии верхних конечностей- 4</t>
  </si>
  <si>
    <t>Шкаф-прихожая</t>
  </si>
  <si>
    <t>Кухонный гарнитур</t>
  </si>
  <si>
    <t>Стол обеденный</t>
  </si>
  <si>
    <t>Мягкий уголок</t>
  </si>
  <si>
    <t>Стенка-горка</t>
  </si>
  <si>
    <t>Стул-кресло 4</t>
  </si>
  <si>
    <t>Тумба прикроватная 4</t>
  </si>
  <si>
    <t>Шкаф плательный 2</t>
  </si>
  <si>
    <t>Кровать с матрацем 4</t>
  </si>
  <si>
    <t>Стул кухонный 4</t>
  </si>
  <si>
    <t>Стол журнальный</t>
  </si>
  <si>
    <t>Пенал в ванную комнату</t>
  </si>
  <si>
    <t>Плита электрическая</t>
  </si>
  <si>
    <t>Стиральная машина</t>
  </si>
  <si>
    <t>Микроволновая печь</t>
  </si>
  <si>
    <t>Холодильник</t>
  </si>
  <si>
    <t>Утюг</t>
  </si>
  <si>
    <t>Пылесос</t>
  </si>
  <si>
    <t>Сушилка для белья</t>
  </si>
  <si>
    <t>Гладильная доска</t>
  </si>
  <si>
    <t>Телевизор</t>
  </si>
  <si>
    <t>Кондиционер</t>
  </si>
  <si>
    <t>Мультиварка</t>
  </si>
  <si>
    <t>Хлебопечь</t>
  </si>
  <si>
    <t>Кухонный комбайн</t>
  </si>
  <si>
    <t>Мясорубка электрическая</t>
  </si>
  <si>
    <t>Вытяжка</t>
  </si>
  <si>
    <t>Вафельница</t>
  </si>
  <si>
    <t>Водонагреватель</t>
  </si>
  <si>
    <t>Стол для занятий 2</t>
  </si>
  <si>
    <t>Стеллаж открытый 2</t>
  </si>
  <si>
    <t>Стеллаж закрытый 2</t>
  </si>
  <si>
    <t>Кресло -стул с санитарным оснащением 2</t>
  </si>
  <si>
    <t>Информация о планируемых мероприятиях по обучению инвалидов, в том числе детей-инвалидов, и членов их семей навыкам ухода, подбору и пользованию техническими средствами реабилитации, реабилитационным навыкам</t>
  </si>
  <si>
    <t xml:space="preserve">Общий объем средств субсидии из федерального бюджета, запланированных на проведение мероприятий по обучению инвалидов, в том числе детей-инвалидов, и членов их семей в 2021 году, тыс. руб. </t>
  </si>
  <si>
    <t>Доля средств субсидии из федерального бюджета, запланированных на проведение мероприятий по обучению инвалидов, в том числе детей-инвалидов, и членов их семей, от общего объема необходимой в 2021 году субсидии из федерального бюджета, %</t>
  </si>
  <si>
    <t>Общий объем средств субъекта Российской Федерации, запланированных на проведение мероприятий по обучению в 2021 году, тыс. руб.</t>
  </si>
  <si>
    <t>Информация о мероприятиях по обучению инвалидов, в том числе детей-инвалидов, и членов их семей за счет средств субсидии из федерального бюджета</t>
  </si>
  <si>
    <t>название мероприятия по обучению инвалидов, в том числе детей-инвалидов, и членов их семей*</t>
  </si>
  <si>
    <t>название программы обучения детей-инвалидов, и членов их семей</t>
  </si>
  <si>
    <t>число инвалидов, в том числе детей-инвалидов, и членов их семей, которых планируется обучать, чел.</t>
  </si>
  <si>
    <t>стоимость мероприятия по обучению инвалидов, в том числе детей-инвалидов, и членов их семей, тыс. руб.</t>
  </si>
  <si>
    <t>Мероприятие 4.1.5. Организация деятельности «Школ реабилитации и ухода»</t>
  </si>
  <si>
    <t>Обучение членов семей инвалидов навыкам ухода, подбору технических средств реабилитации, реабилитационным навыкам</t>
  </si>
  <si>
    <t>Обучение инвалидов, в том числе детей-инвалидов, подбору и пользованию техническими средствами реабилитации, реабилитационным навыкам</t>
  </si>
  <si>
    <t>Объем средств, запланированных на приобретение мебели и бытовой техники , в 2021 году</t>
  </si>
  <si>
    <t>Объем средств, запланированных на приобретение реабилитационного оборудования, в 2021 году</t>
  </si>
  <si>
    <t>Объем средств, запланированных на приобретение компьютерной техники, оргтехники и программного обеспечения, в 2021 году</t>
  </si>
  <si>
    <t>Объем средств, запланированных на создание, эксплуатацию, развитие (доработку) информационной системы субъекта Российской Федерации, в 2021 году</t>
  </si>
  <si>
    <t>Государственное автономное учреждение социального обаслуживания Амурской области «Белогорский психоневрологический дом-интернат»</t>
  </si>
  <si>
    <t>Государственное автономное учреждение социального обаслуживания Амурской области «Усть-Ивановский психоневрологический интернат»</t>
  </si>
  <si>
    <t>ИТОГО ПО УЧРЕЖДЕНИЯМ</t>
  </si>
  <si>
    <t>Объем средств, запланированных на проведение мероприятий по обучению инвалидов, в том числе детей-инвалидов, и членов их семей , в 2021 году</t>
  </si>
  <si>
    <t>Объем средств, запланированных на проведение мероприятий по обучению специалистов, в 2021 году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</si>
</sst>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sz val="1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u/>
      <sz val="11"/>
      <color theme="10"/>
      <name val="Calibri"/>
      <family val="2"/>
    </font>
    <font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color theme="1"/>
      <name val="Calibri"/>
      <family val="2"/>
      <scheme val="minor"/>
    </font>
    <font>
      <sz val="8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0"/>
      </left>
      <right/>
      <top style="thin">
        <color indexed="60"/>
      </top>
      <bottom style="thin">
        <color indexed="60"/>
      </bottom>
      <diagonal/>
    </border>
    <border>
      <left style="thin">
        <color indexed="60"/>
      </left>
      <right/>
      <top style="thin">
        <color indexed="60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0"/>
      </left>
      <right/>
      <top/>
      <bottom style="thin">
        <color indexed="60"/>
      </bottom>
      <diagonal/>
    </border>
  </borders>
  <cellStyleXfs count="2">
    <xf numFmtId="0" fontId="0" fillId="0" borderId="0"/>
    <xf numFmtId="0" fontId="22" fillId="0" borderId="0" applyNumberFormat="0" applyFill="0" applyBorder="0" applyAlignment="0" applyProtection="0">
      <alignment vertical="top"/>
      <protection locked="0"/>
    </xf>
  </cellStyleXfs>
  <cellXfs count="498">
    <xf numFmtId="0" fontId="0" fillId="0" borderId="0" xfId="0"/>
    <xf numFmtId="0" fontId="2" fillId="0" borderId="1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8" fillId="0" borderId="1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12" fillId="0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5" fillId="0" borderId="1" xfId="0" applyFont="1" applyFill="1" applyBorder="1" applyAlignment="1">
      <alignment horizontal="center" vertical="top" wrapText="1"/>
    </xf>
    <xf numFmtId="0" fontId="9" fillId="0" borderId="0" xfId="0" applyFont="1" applyAlignment="1">
      <alignment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0" fillId="0" borderId="0" xfId="0" applyAlignment="1">
      <alignment wrapText="1"/>
    </xf>
    <xf numFmtId="0" fontId="0" fillId="0" borderId="0" xfId="0" applyFill="1"/>
    <xf numFmtId="0" fontId="9" fillId="0" borderId="1" xfId="0" applyFont="1" applyFill="1" applyBorder="1" applyAlignment="1">
      <alignment horizontal="justify" vertical="top" wrapText="1"/>
    </xf>
    <xf numFmtId="0" fontId="0" fillId="0" borderId="1" xfId="0" applyFill="1" applyBorder="1"/>
    <xf numFmtId="0" fontId="9" fillId="0" borderId="1" xfId="0" applyFont="1" applyBorder="1" applyAlignment="1">
      <alignment wrapText="1"/>
    </xf>
    <xf numFmtId="0" fontId="9" fillId="0" borderId="0" xfId="0" applyFont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9" fillId="0" borderId="0" xfId="0" applyFont="1" applyAlignment="1">
      <alignment vertical="top" wrapText="1"/>
    </xf>
    <xf numFmtId="0" fontId="13" fillId="0" borderId="1" xfId="0" applyFont="1" applyBorder="1" applyAlignment="1">
      <alignment wrapText="1"/>
    </xf>
    <xf numFmtId="0" fontId="9" fillId="2" borderId="0" xfId="0" applyFont="1" applyFill="1" applyAlignment="1">
      <alignment vertical="top" wrapText="1"/>
    </xf>
    <xf numFmtId="0" fontId="14" fillId="0" borderId="1" xfId="0" applyFont="1" applyFill="1" applyBorder="1" applyAlignment="1">
      <alignment horizontal="center" vertical="top" wrapText="1"/>
    </xf>
    <xf numFmtId="0" fontId="9" fillId="0" borderId="1" xfId="0" applyFont="1" applyBorder="1" applyAlignment="1">
      <alignment vertical="top" wrapText="1"/>
    </xf>
    <xf numFmtId="0" fontId="13" fillId="0" borderId="1" xfId="0" applyFont="1" applyBorder="1" applyAlignment="1">
      <alignment vertical="top" wrapText="1"/>
    </xf>
    <xf numFmtId="0" fontId="13" fillId="0" borderId="0" xfId="0" applyFont="1" applyAlignment="1">
      <alignment vertical="top" wrapText="1"/>
    </xf>
    <xf numFmtId="0" fontId="9" fillId="0" borderId="1" xfId="0" applyFont="1" applyFill="1" applyBorder="1" applyAlignment="1">
      <alignment vertical="top" wrapText="1"/>
    </xf>
    <xf numFmtId="0" fontId="14" fillId="0" borderId="1" xfId="0" applyFont="1" applyBorder="1" applyAlignment="1">
      <alignment vertical="top" wrapText="1"/>
    </xf>
    <xf numFmtId="0" fontId="9" fillId="0" borderId="1" xfId="0" applyFont="1" applyFill="1" applyBorder="1" applyAlignment="1">
      <alignment horizontal="center" vertical="top" wrapText="1"/>
    </xf>
    <xf numFmtId="0" fontId="13" fillId="0" borderId="0" xfId="0" applyFont="1" applyAlignment="1">
      <alignment horizontal="left" vertical="top" wrapText="1"/>
    </xf>
    <xf numFmtId="0" fontId="12" fillId="0" borderId="6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4" fillId="0" borderId="1" xfId="0" applyNumberFormat="1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center"/>
    </xf>
    <xf numFmtId="164" fontId="14" fillId="0" borderId="1" xfId="0" applyNumberFormat="1" applyFont="1" applyFill="1" applyBorder="1" applyAlignment="1">
      <alignment horizontal="center" vertical="top" wrapText="1"/>
    </xf>
    <xf numFmtId="2" fontId="14" fillId="0" borderId="1" xfId="0" applyNumberFormat="1" applyFont="1" applyFill="1" applyBorder="1" applyAlignment="1">
      <alignment horizontal="center" vertical="top" wrapText="1"/>
    </xf>
    <xf numFmtId="2" fontId="9" fillId="0" borderId="1" xfId="0" applyNumberFormat="1" applyFont="1" applyFill="1" applyBorder="1" applyAlignment="1">
      <alignment horizontal="justify" vertical="top" wrapText="1"/>
    </xf>
    <xf numFmtId="2" fontId="12" fillId="0" borderId="1" xfId="0" applyNumberFormat="1" applyFont="1" applyFill="1" applyBorder="1" applyAlignment="1">
      <alignment horizontal="center" wrapText="1"/>
    </xf>
    <xf numFmtId="165" fontId="14" fillId="0" borderId="1" xfId="0" applyNumberFormat="1" applyFont="1" applyFill="1" applyBorder="1" applyAlignment="1">
      <alignment horizontal="center" vertical="top" wrapText="1"/>
    </xf>
    <xf numFmtId="164" fontId="12" fillId="0" borderId="1" xfId="0" applyNumberFormat="1" applyFont="1" applyFill="1" applyBorder="1" applyAlignment="1">
      <alignment horizontal="center" wrapText="1"/>
    </xf>
    <xf numFmtId="164" fontId="9" fillId="0" borderId="1" xfId="0" applyNumberFormat="1" applyFont="1" applyFill="1" applyBorder="1" applyAlignment="1">
      <alignment horizontal="justify" vertical="top" wrapText="1"/>
    </xf>
    <xf numFmtId="164" fontId="8" fillId="0" borderId="1" xfId="0" applyNumberFormat="1" applyFont="1" applyFill="1" applyBorder="1" applyAlignment="1">
      <alignment horizontal="center" wrapText="1"/>
    </xf>
    <xf numFmtId="0" fontId="5" fillId="0" borderId="1" xfId="0" applyFont="1" applyFill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6" fillId="0" borderId="1" xfId="0" applyFont="1" applyBorder="1"/>
    <xf numFmtId="0" fontId="10" fillId="0" borderId="1" xfId="0" applyFont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wrapText="1"/>
    </xf>
    <xf numFmtId="0" fontId="8" fillId="0" borderId="1" xfId="0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left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top" wrapText="1"/>
    </xf>
    <xf numFmtId="0" fontId="0" fillId="3" borderId="1" xfId="0" applyFill="1" applyBorder="1"/>
    <xf numFmtId="0" fontId="10" fillId="0" borderId="0" xfId="0" applyFont="1" applyAlignment="1">
      <alignment vertical="center" wrapText="1"/>
    </xf>
    <xf numFmtId="0" fontId="10" fillId="0" borderId="1" xfId="0" applyFont="1" applyFill="1" applyBorder="1" applyAlignment="1">
      <alignment wrapText="1"/>
    </xf>
    <xf numFmtId="0" fontId="14" fillId="0" borderId="1" xfId="0" applyFont="1" applyFill="1" applyBorder="1" applyAlignment="1">
      <alignment vertical="top" wrapText="1"/>
    </xf>
    <xf numFmtId="0" fontId="12" fillId="3" borderId="1" xfId="0" applyFont="1" applyFill="1" applyBorder="1" applyAlignment="1">
      <alignment horizontal="center" wrapText="1"/>
    </xf>
    <xf numFmtId="0" fontId="9" fillId="3" borderId="1" xfId="0" applyFont="1" applyFill="1" applyBorder="1" applyAlignment="1">
      <alignment horizontal="center" vertical="top" wrapText="1"/>
    </xf>
    <xf numFmtId="0" fontId="9" fillId="3" borderId="1" xfId="0" applyFont="1" applyFill="1" applyBorder="1" applyAlignment="1">
      <alignment vertical="top" wrapText="1"/>
    </xf>
    <xf numFmtId="2" fontId="14" fillId="3" borderId="1" xfId="0" applyNumberFormat="1" applyFont="1" applyFill="1" applyBorder="1" applyAlignment="1">
      <alignment horizontal="center" vertical="top" wrapText="1"/>
    </xf>
    <xf numFmtId="0" fontId="13" fillId="3" borderId="1" xfId="0" applyFont="1" applyFill="1" applyBorder="1" applyAlignment="1">
      <alignment vertical="top" wrapText="1"/>
    </xf>
    <xf numFmtId="0" fontId="13" fillId="3" borderId="1" xfId="0" applyFont="1" applyFill="1" applyBorder="1" applyAlignment="1">
      <alignment wrapText="1"/>
    </xf>
    <xf numFmtId="0" fontId="17" fillId="3" borderId="1" xfId="0" applyFont="1" applyFill="1" applyBorder="1" applyAlignment="1">
      <alignment vertical="top" wrapText="1"/>
    </xf>
    <xf numFmtId="0" fontId="18" fillId="0" borderId="10" xfId="0" applyNumberFormat="1" applyFont="1" applyBorder="1" applyAlignment="1">
      <alignment horizontal="left" vertical="top" wrapText="1"/>
    </xf>
    <xf numFmtId="2" fontId="0" fillId="0" borderId="1" xfId="0" applyNumberFormat="1" applyBorder="1"/>
    <xf numFmtId="0" fontId="18" fillId="0" borderId="10" xfId="0" applyNumberFormat="1" applyFont="1" applyBorder="1" applyAlignment="1">
      <alignment vertical="top" wrapText="1"/>
    </xf>
    <xf numFmtId="0" fontId="12" fillId="0" borderId="1" xfId="0" applyFont="1" applyFill="1" applyBorder="1" applyAlignment="1">
      <alignment horizontal="center" vertical="top" wrapText="1"/>
    </xf>
    <xf numFmtId="0" fontId="19" fillId="0" borderId="10" xfId="0" applyNumberFormat="1" applyFont="1" applyBorder="1" applyAlignment="1">
      <alignment vertical="top" wrapText="1"/>
    </xf>
    <xf numFmtId="0" fontId="18" fillId="0" borderId="10" xfId="0" applyNumberFormat="1" applyFont="1" applyBorder="1" applyAlignment="1">
      <alignment wrapText="1"/>
    </xf>
    <xf numFmtId="0" fontId="18" fillId="0" borderId="11" xfId="0" applyNumberFormat="1" applyFont="1" applyBorder="1" applyAlignment="1">
      <alignment horizontal="left" vertical="top" wrapText="1"/>
    </xf>
    <xf numFmtId="0" fontId="18" fillId="0" borderId="11" xfId="0" applyNumberFormat="1" applyFont="1" applyBorder="1" applyAlignment="1">
      <alignment wrapText="1"/>
    </xf>
    <xf numFmtId="0" fontId="12" fillId="0" borderId="6" xfId="0" applyFont="1" applyFill="1" applyBorder="1" applyAlignment="1">
      <alignment horizontal="center" vertical="top" wrapText="1"/>
    </xf>
    <xf numFmtId="0" fontId="18" fillId="0" borderId="4" xfId="0" applyNumberFormat="1" applyFont="1" applyBorder="1" applyAlignment="1">
      <alignment vertical="top" wrapText="1"/>
    </xf>
    <xf numFmtId="0" fontId="18" fillId="0" borderId="1" xfId="0" applyNumberFormat="1" applyFont="1" applyBorder="1" applyAlignment="1">
      <alignment vertical="top" wrapText="1"/>
    </xf>
    <xf numFmtId="0" fontId="18" fillId="0" borderId="4" xfId="0" applyNumberFormat="1" applyFont="1" applyBorder="1" applyAlignment="1">
      <alignment wrapText="1"/>
    </xf>
    <xf numFmtId="0" fontId="20" fillId="0" borderId="4" xfId="0" applyNumberFormat="1" applyFont="1" applyBorder="1" applyAlignment="1">
      <alignment vertical="top" wrapText="1"/>
    </xf>
    <xf numFmtId="0" fontId="20" fillId="0" borderId="1" xfId="0" applyNumberFormat="1" applyFont="1" applyBorder="1" applyAlignment="1">
      <alignment vertical="top" wrapText="1"/>
    </xf>
    <xf numFmtId="0" fontId="20" fillId="0" borderId="4" xfId="0" applyNumberFormat="1" applyFont="1" applyBorder="1" applyAlignment="1">
      <alignment wrapText="1"/>
    </xf>
    <xf numFmtId="0" fontId="12" fillId="0" borderId="1" xfId="0" applyFont="1" applyFill="1" applyBorder="1" applyAlignment="1">
      <alignment wrapText="1"/>
    </xf>
    <xf numFmtId="0" fontId="12" fillId="0" borderId="1" xfId="0" applyFont="1" applyFill="1" applyBorder="1" applyAlignment="1">
      <alignment vertical="top" wrapText="1"/>
    </xf>
    <xf numFmtId="0" fontId="9" fillId="3" borderId="1" xfId="0" applyFont="1" applyFill="1" applyBorder="1" applyAlignment="1">
      <alignment horizontal="left" vertical="top" wrapText="1"/>
    </xf>
    <xf numFmtId="0" fontId="9" fillId="3" borderId="1" xfId="0" applyFont="1" applyFill="1" applyBorder="1" applyAlignment="1">
      <alignment horizontal="justify" vertical="top" wrapText="1"/>
    </xf>
    <xf numFmtId="2" fontId="9" fillId="3" borderId="1" xfId="0" applyNumberFormat="1" applyFont="1" applyFill="1" applyBorder="1" applyAlignment="1">
      <alignment horizontal="justify" vertical="top" wrapText="1"/>
    </xf>
    <xf numFmtId="164" fontId="9" fillId="3" borderId="1" xfId="0" applyNumberFormat="1" applyFont="1" applyFill="1" applyBorder="1" applyAlignment="1">
      <alignment horizontal="justify" vertical="top" wrapText="1"/>
    </xf>
    <xf numFmtId="0" fontId="4" fillId="3" borderId="1" xfId="0" applyFont="1" applyFill="1" applyBorder="1"/>
    <xf numFmtId="0" fontId="2" fillId="0" borderId="1" xfId="0" applyFont="1" applyBorder="1" applyAlignment="1">
      <alignment horizontal="justify" vertical="top" wrapText="1"/>
    </xf>
    <xf numFmtId="2" fontId="2" fillId="0" borderId="1" xfId="0" applyNumberFormat="1" applyFont="1" applyBorder="1" applyAlignment="1">
      <alignment horizontal="justify" vertical="top" wrapText="1"/>
    </xf>
    <xf numFmtId="2" fontId="2" fillId="0" borderId="1" xfId="0" applyNumberFormat="1" applyFont="1" applyBorder="1" applyAlignment="1">
      <alignment horizontal="left" vertical="top" wrapText="1"/>
    </xf>
    <xf numFmtId="0" fontId="9" fillId="0" borderId="1" xfId="0" applyFont="1" applyBorder="1" applyAlignment="1">
      <alignment horizontal="justify" vertical="top" wrapText="1"/>
    </xf>
    <xf numFmtId="2" fontId="9" fillId="0" borderId="1" xfId="0" applyNumberFormat="1" applyFont="1" applyBorder="1" applyAlignment="1">
      <alignment horizontal="justify" vertical="top" wrapText="1"/>
    </xf>
    <xf numFmtId="0" fontId="10" fillId="0" borderId="1" xfId="0" applyFont="1" applyBorder="1" applyAlignment="1">
      <alignment vertical="top" wrapText="1"/>
    </xf>
    <xf numFmtId="0" fontId="10" fillId="0" borderId="1" xfId="0" applyFont="1" applyBorder="1" applyAlignment="1">
      <alignment horizontal="justify" vertical="top" wrapText="1"/>
    </xf>
    <xf numFmtId="2" fontId="10" fillId="0" borderId="1" xfId="0" applyNumberFormat="1" applyFont="1" applyBorder="1" applyAlignment="1">
      <alignment horizontal="justify" vertical="top" wrapText="1"/>
    </xf>
    <xf numFmtId="2" fontId="8" fillId="0" borderId="1" xfId="0" applyNumberFormat="1" applyFont="1" applyFill="1" applyBorder="1" applyAlignment="1">
      <alignment horizontal="center" wrapText="1"/>
    </xf>
    <xf numFmtId="0" fontId="15" fillId="3" borderId="1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2" fontId="10" fillId="0" borderId="1" xfId="0" applyNumberFormat="1" applyFont="1" applyBorder="1" applyAlignment="1">
      <alignment horizontal="left" vertical="top" wrapText="1"/>
    </xf>
    <xf numFmtId="3" fontId="10" fillId="0" borderId="1" xfId="0" applyNumberFormat="1" applyFont="1" applyBorder="1" applyAlignment="1">
      <alignment horizontal="justify" vertical="top" wrapText="1"/>
    </xf>
    <xf numFmtId="2" fontId="10" fillId="0" borderId="1" xfId="0" applyNumberFormat="1" applyFont="1" applyBorder="1" applyAlignment="1">
      <alignment horizontal="left" vertical="top"/>
    </xf>
    <xf numFmtId="3" fontId="10" fillId="0" borderId="5" xfId="0" applyNumberFormat="1" applyFont="1" applyBorder="1" applyAlignment="1">
      <alignment horizontal="justify" vertical="top" wrapText="1"/>
    </xf>
    <xf numFmtId="0" fontId="10" fillId="0" borderId="0" xfId="0" applyFont="1" applyAlignment="1">
      <alignment wrapText="1"/>
    </xf>
    <xf numFmtId="2" fontId="10" fillId="0" borderId="1" xfId="0" applyNumberFormat="1" applyFont="1" applyBorder="1" applyAlignment="1">
      <alignment horizontal="center" vertical="top" wrapText="1"/>
    </xf>
    <xf numFmtId="0" fontId="10" fillId="0" borderId="0" xfId="0" applyFont="1"/>
    <xf numFmtId="2" fontId="10" fillId="0" borderId="1" xfId="0" applyNumberFormat="1" applyFont="1" applyBorder="1" applyAlignment="1">
      <alignment horizontal="center" vertical="top"/>
    </xf>
    <xf numFmtId="2" fontId="10" fillId="0" borderId="1" xfId="0" applyNumberFormat="1" applyFont="1" applyBorder="1"/>
    <xf numFmtId="0" fontId="9" fillId="3" borderId="1" xfId="0" applyFont="1" applyFill="1" applyBorder="1"/>
    <xf numFmtId="0" fontId="4" fillId="3" borderId="1" xfId="0" applyFont="1" applyFill="1" applyBorder="1" applyAlignment="1">
      <alignment horizontal="right"/>
    </xf>
    <xf numFmtId="3" fontId="10" fillId="0" borderId="0" xfId="0" applyNumberFormat="1" applyFont="1" applyBorder="1" applyAlignment="1">
      <alignment horizontal="justify" vertical="top" wrapText="1"/>
    </xf>
    <xf numFmtId="164" fontId="10" fillId="0" borderId="1" xfId="0" applyNumberFormat="1" applyFont="1" applyBorder="1" applyAlignment="1">
      <alignment horizontal="justify" vertical="top" wrapText="1"/>
    </xf>
    <xf numFmtId="164" fontId="9" fillId="3" borderId="1" xfId="0" applyNumberFormat="1" applyFont="1" applyFill="1" applyBorder="1"/>
    <xf numFmtId="0" fontId="1" fillId="0" borderId="1" xfId="0" applyFont="1" applyBorder="1" applyAlignment="1">
      <alignment horizontal="justify" vertical="top" wrapText="1"/>
    </xf>
    <xf numFmtId="164" fontId="7" fillId="3" borderId="1" xfId="0" applyNumberFormat="1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/>
    <xf numFmtId="164" fontId="12" fillId="0" borderId="1" xfId="0" applyNumberFormat="1" applyFont="1" applyFill="1" applyBorder="1" applyAlignment="1">
      <alignment horizontal="center" vertical="top" wrapText="1"/>
    </xf>
    <xf numFmtId="164" fontId="5" fillId="3" borderId="1" xfId="0" applyNumberFormat="1" applyFont="1" applyFill="1" applyBorder="1" applyAlignment="1">
      <alignment horizontal="right" wrapText="1"/>
    </xf>
    <xf numFmtId="164" fontId="10" fillId="0" borderId="1" xfId="0" applyNumberFormat="1" applyFont="1" applyBorder="1" applyAlignment="1">
      <alignment vertical="top" wrapText="1"/>
    </xf>
    <xf numFmtId="164" fontId="2" fillId="0" borderId="1" xfId="0" applyNumberFormat="1" applyFont="1" applyBorder="1" applyAlignment="1">
      <alignment horizontal="justify" vertical="top" wrapText="1"/>
    </xf>
    <xf numFmtId="164" fontId="9" fillId="0" borderId="1" xfId="0" applyNumberFormat="1" applyFont="1" applyBorder="1" applyAlignment="1">
      <alignment horizontal="justify" vertical="top" wrapText="1"/>
    </xf>
    <xf numFmtId="164" fontId="5" fillId="3" borderId="1" xfId="0" applyNumberFormat="1" applyFont="1" applyFill="1" applyBorder="1"/>
    <xf numFmtId="164" fontId="4" fillId="3" borderId="1" xfId="0" applyNumberFormat="1" applyFont="1" applyFill="1" applyBorder="1" applyAlignment="1">
      <alignment horizontal="right" wrapText="1"/>
    </xf>
    <xf numFmtId="164" fontId="4" fillId="3" borderId="1" xfId="0" applyNumberFormat="1" applyFont="1" applyFill="1" applyBorder="1"/>
    <xf numFmtId="0" fontId="4" fillId="3" borderId="1" xfId="0" applyFont="1" applyFill="1" applyBorder="1" applyAlignment="1">
      <alignment horizontal="right" wrapText="1"/>
    </xf>
    <xf numFmtId="0" fontId="1" fillId="0" borderId="1" xfId="0" applyFont="1" applyBorder="1" applyAlignment="1">
      <alignment vertical="top" wrapText="1"/>
    </xf>
    <xf numFmtId="0" fontId="11" fillId="0" borderId="0" xfId="0" applyFont="1" applyAlignment="1">
      <alignment horizontal="left" vertical="top" wrapText="1" shrinkToFit="1"/>
    </xf>
    <xf numFmtId="0" fontId="9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9" fillId="0" borderId="7" xfId="0" applyFont="1" applyBorder="1" applyAlignment="1">
      <alignment horizontal="justify" vertical="top" wrapText="1"/>
    </xf>
    <xf numFmtId="0" fontId="2" fillId="0" borderId="1" xfId="0" applyFont="1" applyBorder="1" applyAlignment="1">
      <alignment vertical="top" wrapText="1"/>
    </xf>
    <xf numFmtId="0" fontId="2" fillId="0" borderId="6" xfId="0" applyFont="1" applyBorder="1" applyAlignment="1">
      <alignment horizontal="left" vertical="top" wrapText="1"/>
    </xf>
    <xf numFmtId="0" fontId="0" fillId="3" borderId="1" xfId="0" applyFill="1" applyBorder="1" applyAlignment="1">
      <alignment wrapText="1"/>
    </xf>
    <xf numFmtId="0" fontId="10" fillId="3" borderId="1" xfId="0" applyFont="1" applyFill="1" applyBorder="1" applyAlignment="1">
      <alignment horizontal="right"/>
    </xf>
    <xf numFmtId="164" fontId="9" fillId="3" borderId="1" xfId="0" applyNumberFormat="1" applyFont="1" applyFill="1" applyBorder="1" applyAlignment="1">
      <alignment wrapText="1"/>
    </xf>
    <xf numFmtId="164" fontId="5" fillId="0" borderId="1" xfId="0" applyNumberFormat="1" applyFont="1" applyBorder="1" applyAlignment="1">
      <alignment horizontal="left" vertical="top"/>
    </xf>
    <xf numFmtId="164" fontId="5" fillId="0" borderId="1" xfId="0" applyNumberFormat="1" applyFont="1" applyBorder="1" applyAlignment="1">
      <alignment horizontal="justify" vertical="top" wrapText="1"/>
    </xf>
    <xf numFmtId="164" fontId="5" fillId="3" borderId="1" xfId="0" applyNumberFormat="1" applyFont="1" applyFill="1" applyBorder="1" applyAlignment="1">
      <alignment horizontal="right"/>
    </xf>
    <xf numFmtId="2" fontId="8" fillId="0" borderId="1" xfId="1" applyNumberFormat="1" applyFont="1" applyBorder="1" applyAlignment="1" applyProtection="1">
      <alignment horizontal="right" vertical="top" wrapText="1"/>
    </xf>
    <xf numFmtId="2" fontId="10" fillId="0" borderId="7" xfId="0" applyNumberFormat="1" applyFont="1" applyBorder="1" applyAlignment="1">
      <alignment horizontal="right" vertical="top" wrapText="1"/>
    </xf>
    <xf numFmtId="2" fontId="10" fillId="0" borderId="1" xfId="0" applyNumberFormat="1" applyFont="1" applyBorder="1" applyAlignment="1">
      <alignment horizontal="right" vertical="top" wrapText="1"/>
    </xf>
    <xf numFmtId="2" fontId="5" fillId="3" borderId="1" xfId="0" applyNumberFormat="1" applyFont="1" applyFill="1" applyBorder="1" applyAlignment="1">
      <alignment horizontal="right"/>
    </xf>
    <xf numFmtId="2" fontId="2" fillId="0" borderId="9" xfId="0" applyNumberFormat="1" applyFont="1" applyBorder="1" applyAlignment="1">
      <alignment horizontal="justify" vertical="top" wrapText="1"/>
    </xf>
    <xf numFmtId="2" fontId="2" fillId="0" borderId="5" xfId="0" applyNumberFormat="1" applyFont="1" applyBorder="1" applyAlignment="1">
      <alignment horizontal="justify" vertical="top" wrapText="1"/>
    </xf>
    <xf numFmtId="2" fontId="9" fillId="0" borderId="12" xfId="0" applyNumberFormat="1" applyFont="1" applyBorder="1" applyAlignment="1">
      <alignment horizontal="justify" vertical="top" wrapText="1"/>
    </xf>
    <xf numFmtId="164" fontId="9" fillId="3" borderId="6" xfId="0" applyNumberFormat="1" applyFont="1" applyFill="1" applyBorder="1"/>
    <xf numFmtId="0" fontId="0" fillId="3" borderId="7" xfId="0" applyFill="1" applyBorder="1"/>
    <xf numFmtId="0" fontId="5" fillId="3" borderId="7" xfId="0" applyFont="1" applyFill="1" applyBorder="1"/>
    <xf numFmtId="2" fontId="5" fillId="3" borderId="7" xfId="0" applyNumberFormat="1" applyFont="1" applyFill="1" applyBorder="1"/>
    <xf numFmtId="0" fontId="2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/>
    <xf numFmtId="164" fontId="2" fillId="0" borderId="1" xfId="0" applyNumberFormat="1" applyFont="1" applyBorder="1" applyAlignment="1">
      <alignment vertical="top" wrapText="1"/>
    </xf>
    <xf numFmtId="164" fontId="1" fillId="0" borderId="1" xfId="0" applyNumberFormat="1" applyFont="1" applyBorder="1"/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top" wrapText="1"/>
    </xf>
    <xf numFmtId="0" fontId="12" fillId="0" borderId="6" xfId="0" applyFont="1" applyFill="1" applyBorder="1" applyAlignment="1">
      <alignment horizontal="left" vertical="top" wrapText="1"/>
    </xf>
    <xf numFmtId="2" fontId="8" fillId="0" borderId="1" xfId="0" applyNumberFormat="1" applyFont="1" applyFill="1" applyBorder="1" applyAlignment="1">
      <alignment horizontal="left" vertical="center" wrapText="1"/>
    </xf>
    <xf numFmtId="0" fontId="10" fillId="0" borderId="1" xfId="0" applyFont="1" applyBorder="1" applyAlignment="1">
      <alignment vertical="top"/>
    </xf>
    <xf numFmtId="0" fontId="10" fillId="0" borderId="0" xfId="0" applyFont="1" applyAlignment="1">
      <alignment vertical="top" wrapText="1"/>
    </xf>
    <xf numFmtId="0" fontId="10" fillId="0" borderId="1" xfId="0" applyFont="1" applyBorder="1"/>
    <xf numFmtId="0" fontId="10" fillId="0" borderId="6" xfId="0" applyFont="1" applyBorder="1" applyAlignment="1">
      <alignment vertical="top"/>
    </xf>
    <xf numFmtId="0" fontId="8" fillId="0" borderId="5" xfId="0" applyFont="1" applyFill="1" applyBorder="1" applyAlignment="1">
      <alignment horizontal="left" vertical="top" wrapText="1"/>
    </xf>
    <xf numFmtId="0" fontId="10" fillId="0" borderId="1" xfId="0" applyFont="1" applyBorder="1" applyAlignment="1">
      <alignment wrapText="1"/>
    </xf>
    <xf numFmtId="0" fontId="8" fillId="0" borderId="5" xfId="0" applyFont="1" applyFill="1" applyBorder="1" applyAlignment="1">
      <alignment horizontal="center" wrapText="1"/>
    </xf>
    <xf numFmtId="0" fontId="8" fillId="0" borderId="5" xfId="0" applyFont="1" applyFill="1" applyBorder="1" applyAlignment="1">
      <alignment horizontal="center" vertical="top" wrapText="1"/>
    </xf>
    <xf numFmtId="0" fontId="10" fillId="0" borderId="1" xfId="0" applyFont="1" applyBorder="1" applyAlignment="1">
      <alignment vertical="top" wrapText="1" shrinkToFit="1"/>
    </xf>
    <xf numFmtId="0" fontId="5" fillId="0" borderId="6" xfId="0" applyFont="1" applyBorder="1" applyAlignment="1">
      <alignment vertical="top" wrapText="1"/>
    </xf>
    <xf numFmtId="0" fontId="10" fillId="0" borderId="1" xfId="0" applyFont="1" applyBorder="1" applyAlignment="1">
      <alignment horizontal="center" vertical="top"/>
    </xf>
    <xf numFmtId="0" fontId="10" fillId="0" borderId="4" xfId="0" applyFont="1" applyBorder="1" applyAlignment="1">
      <alignment vertical="top" wrapText="1"/>
    </xf>
    <xf numFmtId="0" fontId="9" fillId="3" borderId="0" xfId="0" applyFont="1" applyFill="1"/>
    <xf numFmtId="164" fontId="8" fillId="0" borderId="1" xfId="0" applyNumberFormat="1" applyFont="1" applyFill="1" applyBorder="1" applyAlignment="1">
      <alignment horizontal="left" vertical="center" wrapText="1"/>
    </xf>
    <xf numFmtId="164" fontId="10" fillId="0" borderId="1" xfId="0" applyNumberFormat="1" applyFont="1" applyBorder="1"/>
    <xf numFmtId="164" fontId="8" fillId="0" borderId="6" xfId="0" applyNumberFormat="1" applyFont="1" applyFill="1" applyBorder="1" applyAlignment="1">
      <alignment horizontal="center" vertical="center" wrapText="1"/>
    </xf>
    <xf numFmtId="164" fontId="15" fillId="3" borderId="1" xfId="0" applyNumberFormat="1" applyFont="1" applyFill="1" applyBorder="1" applyAlignment="1">
      <alignment horizontal="center" vertical="top" wrapText="1"/>
    </xf>
    <xf numFmtId="164" fontId="5" fillId="3" borderId="1" xfId="0" applyNumberFormat="1" applyFont="1" applyFill="1" applyBorder="1" applyAlignment="1">
      <alignment wrapText="1"/>
    </xf>
    <xf numFmtId="0" fontId="4" fillId="3" borderId="5" xfId="0" applyFont="1" applyFill="1" applyBorder="1"/>
    <xf numFmtId="164" fontId="5" fillId="3" borderId="5" xfId="0" applyNumberFormat="1" applyFont="1" applyFill="1" applyBorder="1"/>
    <xf numFmtId="0" fontId="23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top" wrapText="1"/>
    </xf>
    <xf numFmtId="0" fontId="8" fillId="0" borderId="9" xfId="0" applyFont="1" applyFill="1" applyBorder="1" applyAlignment="1">
      <alignment horizontal="center" vertical="top" wrapText="1"/>
    </xf>
    <xf numFmtId="0" fontId="24" fillId="0" borderId="0" xfId="0" applyFont="1" applyAlignment="1">
      <alignment horizontal="left" vertical="top" wrapText="1"/>
    </xf>
    <xf numFmtId="0" fontId="24" fillId="0" borderId="1" xfId="0" applyFont="1" applyBorder="1" applyAlignment="1">
      <alignment vertical="top" wrapText="1"/>
    </xf>
    <xf numFmtId="0" fontId="10" fillId="0" borderId="1" xfId="0" applyFont="1" applyFill="1" applyBorder="1" applyAlignment="1">
      <alignment vertical="top" wrapText="1"/>
    </xf>
    <xf numFmtId="0" fontId="24" fillId="0" borderId="1" xfId="0" applyFont="1" applyBorder="1" applyAlignment="1">
      <alignment wrapText="1"/>
    </xf>
    <xf numFmtId="0" fontId="24" fillId="0" borderId="0" xfId="0" applyFont="1" applyAlignment="1">
      <alignment vertical="top" wrapText="1"/>
    </xf>
    <xf numFmtId="0" fontId="6" fillId="0" borderId="0" xfId="0" applyFont="1"/>
    <xf numFmtId="164" fontId="6" fillId="0" borderId="0" xfId="0" applyNumberFormat="1" applyFont="1"/>
    <xf numFmtId="0" fontId="10" fillId="0" borderId="0" xfId="0" applyFont="1" applyAlignment="1">
      <alignment horizontal="center" vertical="top" wrapText="1"/>
    </xf>
    <xf numFmtId="0" fontId="8" fillId="0" borderId="1" xfId="0" applyFont="1" applyBorder="1" applyAlignment="1">
      <alignment vertical="top" wrapText="1"/>
    </xf>
    <xf numFmtId="0" fontId="24" fillId="0" borderId="0" xfId="0" applyFont="1" applyAlignment="1">
      <alignment wrapText="1"/>
    </xf>
    <xf numFmtId="0" fontId="10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top" wrapText="1"/>
    </xf>
    <xf numFmtId="0" fontId="10" fillId="2" borderId="0" xfId="0" applyFont="1" applyFill="1" applyAlignment="1">
      <alignment vertical="top" wrapText="1"/>
    </xf>
    <xf numFmtId="0" fontId="24" fillId="0" borderId="1" xfId="0" applyFont="1" applyFill="1" applyBorder="1" applyAlignment="1">
      <alignment horizontal="center" vertical="top" wrapText="1"/>
    </xf>
    <xf numFmtId="0" fontId="24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10" fillId="0" borderId="1" xfId="0" applyFont="1" applyBorder="1" applyAlignment="1">
      <alignment horizontal="center" wrapText="1"/>
    </xf>
    <xf numFmtId="0" fontId="10" fillId="0" borderId="0" xfId="0" applyFont="1" applyFill="1" applyAlignment="1">
      <alignment wrapText="1"/>
    </xf>
    <xf numFmtId="0" fontId="6" fillId="0" borderId="1" xfId="0" applyFont="1" applyFill="1" applyBorder="1"/>
    <xf numFmtId="0" fontId="10" fillId="0" borderId="1" xfId="0" applyFont="1" applyFill="1" applyBorder="1" applyAlignment="1">
      <alignment horizontal="justify" vertical="top" wrapText="1"/>
    </xf>
    <xf numFmtId="164" fontId="10" fillId="0" borderId="1" xfId="0" applyNumberFormat="1" applyFont="1" applyFill="1" applyBorder="1" applyAlignment="1">
      <alignment horizontal="justify" vertical="top" wrapText="1"/>
    </xf>
    <xf numFmtId="0" fontId="10" fillId="0" borderId="0" xfId="0" applyFont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top" wrapText="1"/>
    </xf>
    <xf numFmtId="0" fontId="10" fillId="0" borderId="0" xfId="0" applyFont="1" applyAlignment="1">
      <alignment wrapText="1" readingOrder="1"/>
    </xf>
    <xf numFmtId="164" fontId="8" fillId="0" borderId="4" xfId="0" applyNumberFormat="1" applyFont="1" applyFill="1" applyBorder="1" applyAlignment="1">
      <alignment horizontal="center" vertical="top" wrapText="1"/>
    </xf>
    <xf numFmtId="164" fontId="6" fillId="0" borderId="1" xfId="0" applyNumberFormat="1" applyFont="1" applyFill="1" applyBorder="1"/>
    <xf numFmtId="164" fontId="8" fillId="0" borderId="5" xfId="0" applyNumberFormat="1" applyFont="1" applyFill="1" applyBorder="1" applyAlignment="1">
      <alignment horizontal="center" vertical="top" wrapText="1"/>
    </xf>
    <xf numFmtId="164" fontId="10" fillId="0" borderId="1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right" wrapText="1"/>
    </xf>
    <xf numFmtId="0" fontId="10" fillId="3" borderId="1" xfId="0" applyFont="1" applyFill="1" applyBorder="1" applyAlignment="1">
      <alignment horizontal="right" wrapText="1"/>
    </xf>
    <xf numFmtId="0" fontId="1" fillId="0" borderId="6" xfId="0" applyFont="1" applyBorder="1" applyAlignment="1">
      <alignment vertical="top" wrapText="1"/>
    </xf>
    <xf numFmtId="0" fontId="1" fillId="0" borderId="6" xfId="0" applyFont="1" applyBorder="1" applyAlignment="1">
      <alignment horizontal="justify" vertical="top" wrapText="1"/>
    </xf>
    <xf numFmtId="164" fontId="1" fillId="0" borderId="1" xfId="0" applyNumberFormat="1" applyFont="1" applyBorder="1" applyAlignment="1">
      <alignment horizontal="center" vertical="top" wrapText="1"/>
    </xf>
    <xf numFmtId="0" fontId="9" fillId="0" borderId="6" xfId="0" applyFont="1" applyBorder="1" applyAlignment="1">
      <alignment horizontal="justify" vertical="top" wrapText="1"/>
    </xf>
    <xf numFmtId="164" fontId="1" fillId="0" borderId="6" xfId="0" applyNumberFormat="1" applyFont="1" applyBorder="1" applyAlignment="1">
      <alignment vertical="top" wrapText="1"/>
    </xf>
    <xf numFmtId="164" fontId="1" fillId="0" borderId="6" xfId="0" applyNumberFormat="1" applyFont="1" applyBorder="1" applyAlignment="1">
      <alignment horizontal="justify" vertical="top" wrapText="1"/>
    </xf>
    <xf numFmtId="0" fontId="9" fillId="0" borderId="9" xfId="0" applyFont="1" applyBorder="1" applyAlignment="1">
      <alignment horizontal="justify" vertical="top" wrapText="1"/>
    </xf>
    <xf numFmtId="0" fontId="12" fillId="0" borderId="1" xfId="0" applyFont="1" applyFill="1" applyBorder="1" applyAlignment="1">
      <alignment horizontal="left" wrapText="1"/>
    </xf>
    <xf numFmtId="0" fontId="12" fillId="0" borderId="7" xfId="0" applyFont="1" applyFill="1" applyBorder="1" applyAlignment="1">
      <alignment wrapText="1"/>
    </xf>
    <xf numFmtId="0" fontId="2" fillId="0" borderId="1" xfId="0" applyFont="1" applyBorder="1" applyAlignment="1">
      <alignment horizontal="justify" vertical="center"/>
    </xf>
    <xf numFmtId="0" fontId="23" fillId="0" borderId="1" xfId="0" applyFont="1" applyBorder="1"/>
    <xf numFmtId="0" fontId="2" fillId="0" borderId="1" xfId="0" applyFont="1" applyBorder="1" applyAlignment="1">
      <alignment vertical="center" wrapText="1"/>
    </xf>
    <xf numFmtId="164" fontId="4" fillId="3" borderId="1" xfId="0" applyNumberFormat="1" applyFont="1" applyFill="1" applyBorder="1" applyAlignment="1">
      <alignment horizontal="right"/>
    </xf>
    <xf numFmtId="0" fontId="21" fillId="0" borderId="1" xfId="0" applyFont="1" applyFill="1" applyBorder="1" applyAlignment="1">
      <alignment horizontal="center" wrapText="1"/>
    </xf>
    <xf numFmtId="0" fontId="21" fillId="0" borderId="1" xfId="0" applyFont="1" applyFill="1" applyBorder="1" applyAlignment="1">
      <alignment wrapText="1"/>
    </xf>
    <xf numFmtId="164" fontId="21" fillId="0" borderId="1" xfId="0" applyNumberFormat="1" applyFont="1" applyFill="1" applyBorder="1" applyAlignment="1">
      <alignment wrapText="1"/>
    </xf>
    <xf numFmtId="164" fontId="12" fillId="0" borderId="1" xfId="0" applyNumberFormat="1" applyFont="1" applyFill="1" applyBorder="1" applyAlignment="1">
      <alignment wrapText="1"/>
    </xf>
    <xf numFmtId="164" fontId="0" fillId="0" borderId="1" xfId="0" applyNumberFormat="1" applyBorder="1"/>
    <xf numFmtId="164" fontId="0" fillId="0" borderId="0" xfId="0" applyNumberFormat="1" applyAlignment="1">
      <alignment horizontal="center" vertical="top"/>
    </xf>
    <xf numFmtId="164" fontId="21" fillId="0" borderId="5" xfId="0" applyNumberFormat="1" applyFont="1" applyFill="1" applyBorder="1" applyAlignment="1">
      <alignment wrapText="1"/>
    </xf>
    <xf numFmtId="0" fontId="12" fillId="0" borderId="1" xfId="0" applyFont="1" applyFill="1" applyBorder="1" applyAlignment="1">
      <alignment horizontal="left" vertical="center" wrapText="1"/>
    </xf>
    <xf numFmtId="0" fontId="2" fillId="0" borderId="7" xfId="0" applyFont="1" applyBorder="1" applyAlignment="1">
      <alignment horizontal="left" vertical="top" wrapText="1"/>
    </xf>
    <xf numFmtId="0" fontId="2" fillId="0" borderId="6" xfId="0" applyFont="1" applyBorder="1" applyAlignment="1">
      <alignment vertical="top" wrapText="1"/>
    </xf>
    <xf numFmtId="0" fontId="5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justify" vertical="top" wrapText="1"/>
    </xf>
    <xf numFmtId="0" fontId="2" fillId="0" borderId="1" xfId="0" applyFont="1" applyBorder="1" applyAlignment="1">
      <alignment horizontal="left" vertical="center" wrapText="1"/>
    </xf>
    <xf numFmtId="0" fontId="1" fillId="0" borderId="6" xfId="0" applyFont="1" applyBorder="1"/>
    <xf numFmtId="0" fontId="2" fillId="0" borderId="6" xfId="0" applyFont="1" applyBorder="1" applyAlignment="1">
      <alignment horizontal="justify" vertical="top" wrapText="1"/>
    </xf>
    <xf numFmtId="0" fontId="2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top" wrapText="1"/>
    </xf>
    <xf numFmtId="0" fontId="0" fillId="3" borderId="0" xfId="0" applyFill="1"/>
    <xf numFmtId="164" fontId="4" fillId="3" borderId="1" xfId="0" applyNumberFormat="1" applyFont="1" applyFill="1" applyBorder="1" applyAlignment="1">
      <alignment wrapText="1"/>
    </xf>
    <xf numFmtId="164" fontId="2" fillId="0" borderId="6" xfId="0" applyNumberFormat="1" applyFont="1" applyBorder="1" applyAlignment="1">
      <alignment horizontal="justify" vertical="top" wrapText="1"/>
    </xf>
    <xf numFmtId="0" fontId="2" fillId="0" borderId="1" xfId="0" applyFont="1" applyFill="1" applyBorder="1" applyAlignment="1">
      <alignment vertical="top" wrapText="1"/>
    </xf>
    <xf numFmtId="164" fontId="1" fillId="0" borderId="1" xfId="0" applyNumberFormat="1" applyFont="1" applyBorder="1" applyAlignment="1">
      <alignment vertical="top" wrapText="1"/>
    </xf>
    <xf numFmtId="2" fontId="4" fillId="3" borderId="1" xfId="0" applyNumberFormat="1" applyFont="1" applyFill="1" applyBorder="1"/>
    <xf numFmtId="164" fontId="2" fillId="0" borderId="1" xfId="0" applyNumberFormat="1" applyFont="1" applyBorder="1" applyAlignment="1">
      <alignment vertical="top"/>
    </xf>
    <xf numFmtId="164" fontId="12" fillId="0" borderId="1" xfId="0" applyNumberFormat="1" applyFont="1" applyFill="1" applyBorder="1" applyAlignment="1">
      <alignment horizontal="center" vertical="center"/>
    </xf>
    <xf numFmtId="164" fontId="12" fillId="0" borderId="6" xfId="0" applyNumberFormat="1" applyFont="1" applyFill="1" applyBorder="1" applyAlignment="1">
      <alignment horizontal="center" vertical="center"/>
    </xf>
    <xf numFmtId="164" fontId="12" fillId="0" borderId="1" xfId="0" applyNumberFormat="1" applyFont="1" applyFill="1" applyBorder="1" applyAlignment="1">
      <alignment horizontal="center" vertical="top"/>
    </xf>
    <xf numFmtId="164" fontId="2" fillId="0" borderId="1" xfId="0" applyNumberFormat="1" applyFont="1" applyBorder="1" applyAlignment="1">
      <alignment horizontal="center" vertical="top"/>
    </xf>
    <xf numFmtId="164" fontId="2" fillId="0" borderId="1" xfId="0" applyNumberFormat="1" applyFont="1" applyBorder="1" applyAlignment="1">
      <alignment horizontal="center" vertical="center"/>
    </xf>
    <xf numFmtId="164" fontId="10" fillId="0" borderId="1" xfId="0" applyNumberFormat="1" applyFont="1" applyBorder="1" applyAlignment="1">
      <alignment horizontal="center" vertical="center" wrapText="1"/>
    </xf>
    <xf numFmtId="164" fontId="10" fillId="0" borderId="0" xfId="0" applyNumberFormat="1" applyFont="1" applyAlignment="1">
      <alignment horizontal="center" vertical="center" wrapText="1"/>
    </xf>
    <xf numFmtId="164" fontId="10" fillId="0" borderId="6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vertical="top" wrapText="1"/>
    </xf>
    <xf numFmtId="164" fontId="10" fillId="0" borderId="7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164" fontId="10" fillId="0" borderId="1" xfId="0" applyNumberFormat="1" applyFont="1" applyBorder="1" applyAlignment="1">
      <alignment horizontal="center" vertical="top" wrapText="1"/>
    </xf>
    <xf numFmtId="164" fontId="10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left" wrapText="1"/>
    </xf>
    <xf numFmtId="164" fontId="10" fillId="0" borderId="1" xfId="0" applyNumberFormat="1" applyFont="1" applyBorder="1" applyAlignment="1">
      <alignment vertical="center" wrapText="1"/>
    </xf>
    <xf numFmtId="0" fontId="1" fillId="0" borderId="1" xfId="0" applyNumberFormat="1" applyFont="1" applyBorder="1" applyAlignment="1">
      <alignment vertical="top" wrapText="1"/>
    </xf>
    <xf numFmtId="0" fontId="12" fillId="4" borderId="1" xfId="0" applyFont="1" applyFill="1" applyBorder="1" applyAlignment="1">
      <alignment horizontal="center" wrapText="1"/>
    </xf>
    <xf numFmtId="0" fontId="9" fillId="4" borderId="1" xfId="0" applyFont="1" applyFill="1" applyBorder="1" applyAlignment="1">
      <alignment vertical="top" wrapText="1"/>
    </xf>
    <xf numFmtId="0" fontId="13" fillId="4" borderId="1" xfId="0" applyFont="1" applyFill="1" applyBorder="1" applyAlignment="1">
      <alignment vertical="top" wrapText="1"/>
    </xf>
    <xf numFmtId="0" fontId="13" fillId="4" borderId="1" xfId="0" applyFont="1" applyFill="1" applyBorder="1" applyAlignment="1">
      <alignment wrapText="1"/>
    </xf>
    <xf numFmtId="2" fontId="14" fillId="4" borderId="1" xfId="0" applyNumberFormat="1" applyFont="1" applyFill="1" applyBorder="1" applyAlignment="1">
      <alignment horizontal="center" vertical="top" wrapText="1"/>
    </xf>
    <xf numFmtId="0" fontId="9" fillId="4" borderId="1" xfId="0" applyFont="1" applyFill="1" applyBorder="1"/>
    <xf numFmtId="164" fontId="4" fillId="4" borderId="1" xfId="0" applyNumberFormat="1" applyFont="1" applyFill="1" applyBorder="1"/>
    <xf numFmtId="0" fontId="4" fillId="4" borderId="1" xfId="0" applyFont="1" applyFill="1" applyBorder="1"/>
    <xf numFmtId="0" fontId="4" fillId="4" borderId="1" xfId="0" applyFont="1" applyFill="1" applyBorder="1" applyAlignment="1">
      <alignment wrapText="1"/>
    </xf>
    <xf numFmtId="0" fontId="4" fillId="4" borderId="9" xfId="0" applyFont="1" applyFill="1" applyBorder="1" applyAlignment="1">
      <alignment wrapText="1"/>
    </xf>
    <xf numFmtId="164" fontId="5" fillId="4" borderId="9" xfId="0" applyNumberFormat="1" applyFont="1" applyFill="1" applyBorder="1"/>
    <xf numFmtId="164" fontId="5" fillId="4" borderId="1" xfId="0" applyNumberFormat="1" applyFont="1" applyFill="1" applyBorder="1"/>
    <xf numFmtId="164" fontId="5" fillId="4" borderId="4" xfId="0" applyNumberFormat="1" applyFont="1" applyFill="1" applyBorder="1"/>
    <xf numFmtId="164" fontId="5" fillId="4" borderId="0" xfId="0" applyNumberFormat="1" applyFont="1" applyFill="1" applyBorder="1" applyAlignment="1">
      <alignment wrapText="1"/>
    </xf>
    <xf numFmtId="164" fontId="5" fillId="4" borderId="0" xfId="0" applyNumberFormat="1" applyFont="1" applyFill="1" applyBorder="1"/>
    <xf numFmtId="164" fontId="5" fillId="4" borderId="9" xfId="0" applyNumberFormat="1" applyFont="1" applyFill="1" applyBorder="1" applyAlignment="1">
      <alignment wrapText="1"/>
    </xf>
    <xf numFmtId="0" fontId="0" fillId="0" borderId="1" xfId="0" applyBorder="1" applyAlignment="1">
      <alignment wrapText="1"/>
    </xf>
    <xf numFmtId="0" fontId="0" fillId="4" borderId="1" xfId="0" applyFill="1" applyBorder="1"/>
    <xf numFmtId="0" fontId="0" fillId="4" borderId="1" xfId="0" applyFill="1" applyBorder="1" applyAlignment="1">
      <alignment wrapText="1"/>
    </xf>
    <xf numFmtId="0" fontId="10" fillId="2" borderId="1" xfId="0" applyFont="1" applyFill="1" applyBorder="1" applyAlignment="1">
      <alignment horizontal="left" vertical="center" wrapText="1"/>
    </xf>
    <xf numFmtId="164" fontId="8" fillId="2" borderId="1" xfId="0" applyNumberFormat="1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164" fontId="8" fillId="2" borderId="6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top" wrapText="1"/>
    </xf>
    <xf numFmtId="0" fontId="10" fillId="2" borderId="1" xfId="0" applyFont="1" applyFill="1" applyBorder="1" applyAlignment="1">
      <alignment vertical="top" wrapText="1"/>
    </xf>
    <xf numFmtId="0" fontId="8" fillId="2" borderId="1" xfId="0" applyFont="1" applyFill="1" applyBorder="1" applyAlignment="1">
      <alignment horizontal="left" vertical="center" wrapText="1"/>
    </xf>
    <xf numFmtId="0" fontId="10" fillId="2" borderId="7" xfId="0" applyFont="1" applyFill="1" applyBorder="1" applyAlignment="1">
      <alignment horizontal="left" vertical="top" wrapText="1"/>
    </xf>
    <xf numFmtId="0" fontId="10" fillId="2" borderId="1" xfId="0" applyFont="1" applyFill="1" applyBorder="1" applyAlignment="1">
      <alignment horizontal="left" vertical="top" wrapText="1"/>
    </xf>
    <xf numFmtId="0" fontId="8" fillId="2" borderId="1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 vertical="top" wrapText="1"/>
    </xf>
    <xf numFmtId="0" fontId="24" fillId="2" borderId="0" xfId="0" applyFont="1" applyFill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vertical="top" wrapText="1"/>
    </xf>
    <xf numFmtId="0" fontId="5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center" vertical="center" wrapText="1"/>
    </xf>
    <xf numFmtId="3" fontId="7" fillId="2" borderId="1" xfId="0" applyNumberFormat="1" applyFont="1" applyFill="1" applyBorder="1" applyAlignment="1">
      <alignment horizontal="center" vertical="center" wrapText="1"/>
    </xf>
    <xf numFmtId="164" fontId="7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/>
    <xf numFmtId="0" fontId="0" fillId="2" borderId="1" xfId="0" applyFill="1" applyBorder="1"/>
    <xf numFmtId="0" fontId="4" fillId="3" borderId="0" xfId="0" applyFont="1" applyFill="1" applyAlignment="1">
      <alignment horizontal="right"/>
    </xf>
    <xf numFmtId="2" fontId="8" fillId="0" borderId="1" xfId="0" applyNumberFormat="1" applyFont="1" applyFill="1" applyBorder="1" applyAlignment="1">
      <alignment horizontal="center" vertical="top" wrapText="1"/>
    </xf>
    <xf numFmtId="164" fontId="8" fillId="2" borderId="1" xfId="0" applyNumberFormat="1" applyFont="1" applyFill="1" applyBorder="1" applyAlignment="1">
      <alignment horizontal="left" vertical="center" wrapText="1"/>
    </xf>
    <xf numFmtId="0" fontId="0" fillId="2" borderId="0" xfId="0" applyFill="1"/>
    <xf numFmtId="0" fontId="12" fillId="2" borderId="1" xfId="0" applyFont="1" applyFill="1" applyBorder="1" applyAlignment="1">
      <alignment horizontal="center" wrapText="1"/>
    </xf>
    <xf numFmtId="0" fontId="30" fillId="0" borderId="1" xfId="0" applyFont="1" applyFill="1" applyBorder="1" applyAlignment="1">
      <alignment horizontal="center" wrapText="1"/>
    </xf>
    <xf numFmtId="0" fontId="32" fillId="0" borderId="0" xfId="0" applyFont="1"/>
    <xf numFmtId="0" fontId="32" fillId="2" borderId="0" xfId="0" applyFont="1" applyFill="1"/>
    <xf numFmtId="0" fontId="16" fillId="2" borderId="1" xfId="0" applyFont="1" applyFill="1" applyBorder="1" applyAlignment="1">
      <alignment horizontal="center" vertical="top" wrapText="1"/>
    </xf>
    <xf numFmtId="0" fontId="33" fillId="0" borderId="1" xfId="0" applyFont="1" applyFill="1" applyBorder="1" applyAlignment="1">
      <alignment horizontal="center" wrapText="1"/>
    </xf>
    <xf numFmtId="0" fontId="33" fillId="2" borderId="1" xfId="0" applyFont="1" applyFill="1" applyBorder="1" applyAlignment="1">
      <alignment horizontal="center" wrapText="1"/>
    </xf>
    <xf numFmtId="0" fontId="32" fillId="0" borderId="1" xfId="0" applyFont="1" applyBorder="1"/>
    <xf numFmtId="0" fontId="9" fillId="2" borderId="1" xfId="0" applyFont="1" applyFill="1" applyBorder="1" applyAlignment="1">
      <alignment vertical="top" wrapText="1"/>
    </xf>
    <xf numFmtId="164" fontId="14" fillId="2" borderId="1" xfId="0" applyNumberFormat="1" applyFont="1" applyFill="1" applyBorder="1" applyAlignment="1">
      <alignment horizontal="center" vertical="top" wrapText="1"/>
    </xf>
    <xf numFmtId="0" fontId="13" fillId="2" borderId="1" xfId="0" applyFont="1" applyFill="1" applyBorder="1" applyAlignment="1">
      <alignment vertical="top" wrapText="1"/>
    </xf>
    <xf numFmtId="0" fontId="13" fillId="2" borderId="1" xfId="0" applyFont="1" applyFill="1" applyBorder="1" applyAlignment="1">
      <alignment wrapText="1"/>
    </xf>
    <xf numFmtId="2" fontId="14" fillId="2" borderId="1" xfId="0" applyNumberFormat="1" applyFont="1" applyFill="1" applyBorder="1" applyAlignment="1">
      <alignment horizontal="center" vertical="top" wrapText="1"/>
    </xf>
    <xf numFmtId="0" fontId="12" fillId="4" borderId="7" xfId="0" applyFont="1" applyFill="1" applyBorder="1" applyAlignment="1">
      <alignment horizontal="center" wrapText="1"/>
    </xf>
    <xf numFmtId="0" fontId="17" fillId="2" borderId="1" xfId="0" applyFont="1" applyFill="1" applyBorder="1" applyAlignment="1">
      <alignment vertical="top" wrapText="1"/>
    </xf>
    <xf numFmtId="0" fontId="9" fillId="2" borderId="1" xfId="0" applyFont="1" applyFill="1" applyBorder="1" applyAlignment="1">
      <alignment horizontal="center" vertical="top" wrapText="1"/>
    </xf>
    <xf numFmtId="0" fontId="12" fillId="2" borderId="7" xfId="0" applyFont="1" applyFill="1" applyBorder="1" applyAlignment="1">
      <alignment horizontal="center" wrapText="1"/>
    </xf>
    <xf numFmtId="0" fontId="18" fillId="0" borderId="14" xfId="0" applyNumberFormat="1" applyFont="1" applyBorder="1" applyAlignment="1">
      <alignment vertical="top" wrapText="1"/>
    </xf>
    <xf numFmtId="0" fontId="9" fillId="4" borderId="1" xfId="0" applyFont="1" applyFill="1" applyBorder="1" applyAlignment="1">
      <alignment horizontal="center" vertical="top" wrapText="1"/>
    </xf>
    <xf numFmtId="0" fontId="12" fillId="3" borderId="7" xfId="0" applyFont="1" applyFill="1" applyBorder="1" applyAlignment="1">
      <alignment horizontal="center" wrapText="1"/>
    </xf>
    <xf numFmtId="0" fontId="10" fillId="3" borderId="1" xfId="0" applyFont="1" applyFill="1" applyBorder="1" applyAlignment="1">
      <alignment vertical="top" wrapText="1"/>
    </xf>
    <xf numFmtId="164" fontId="15" fillId="3" borderId="1" xfId="0" applyNumberFormat="1" applyFont="1" applyFill="1" applyBorder="1" applyAlignment="1">
      <alignment horizontal="center" wrapText="1"/>
    </xf>
    <xf numFmtId="0" fontId="18" fillId="0" borderId="14" xfId="0" applyNumberFormat="1" applyFont="1" applyBorder="1" applyAlignment="1">
      <alignment horizontal="left" vertical="top" wrapText="1"/>
    </xf>
    <xf numFmtId="164" fontId="15" fillId="4" borderId="1" xfId="0" applyNumberFormat="1" applyFont="1" applyFill="1" applyBorder="1" applyAlignment="1">
      <alignment horizontal="center" wrapText="1"/>
    </xf>
    <xf numFmtId="0" fontId="17" fillId="4" borderId="1" xfId="0" applyFont="1" applyFill="1" applyBorder="1" applyAlignment="1">
      <alignment vertical="top" wrapText="1"/>
    </xf>
    <xf numFmtId="0" fontId="10" fillId="0" borderId="6" xfId="0" applyFont="1" applyBorder="1" applyAlignment="1">
      <alignment horizontal="justify" vertical="top" wrapText="1"/>
    </xf>
    <xf numFmtId="164" fontId="10" fillId="0" borderId="0" xfId="0" applyNumberFormat="1" applyFont="1" applyAlignment="1">
      <alignment horizontal="center" vertical="center"/>
    </xf>
    <xf numFmtId="164" fontId="10" fillId="0" borderId="9" xfId="0" applyNumberFormat="1" applyFont="1" applyBorder="1" applyAlignment="1">
      <alignment horizontal="center" vertical="top" wrapText="1"/>
    </xf>
    <xf numFmtId="164" fontId="10" fillId="0" borderId="5" xfId="0" applyNumberFormat="1" applyFont="1" applyBorder="1" applyAlignment="1">
      <alignment horizontal="center" vertical="top" wrapText="1"/>
    </xf>
    <xf numFmtId="164" fontId="9" fillId="0" borderId="1" xfId="0" applyNumberFormat="1" applyFont="1" applyBorder="1" applyAlignment="1">
      <alignment horizontal="center" vertical="center"/>
    </xf>
    <xf numFmtId="164" fontId="8" fillId="2" borderId="1" xfId="0" applyNumberFormat="1" applyFont="1" applyFill="1" applyBorder="1" applyAlignment="1">
      <alignment horizontal="center" vertical="top" wrapText="1"/>
    </xf>
    <xf numFmtId="0" fontId="31" fillId="0" borderId="1" xfId="0" applyFont="1" applyBorder="1"/>
    <xf numFmtId="0" fontId="16" fillId="2" borderId="1" xfId="0" applyFont="1" applyFill="1" applyBorder="1"/>
    <xf numFmtId="0" fontId="16" fillId="2" borderId="1" xfId="0" applyFont="1" applyFill="1" applyBorder="1" applyAlignment="1">
      <alignment wrapText="1"/>
    </xf>
    <xf numFmtId="0" fontId="16" fillId="0" borderId="1" xfId="0" applyFont="1" applyBorder="1"/>
    <xf numFmtId="0" fontId="16" fillId="0" borderId="1" xfId="0" applyFont="1" applyBorder="1" applyAlignment="1">
      <alignment wrapText="1"/>
    </xf>
    <xf numFmtId="164" fontId="16" fillId="2" borderId="1" xfId="0" applyNumberFormat="1" applyFont="1" applyFill="1" applyBorder="1" applyAlignment="1">
      <alignment wrapText="1"/>
    </xf>
    <xf numFmtId="164" fontId="16" fillId="0" borderId="1" xfId="0" applyNumberFormat="1" applyFont="1" applyBorder="1" applyAlignment="1">
      <alignment wrapText="1"/>
    </xf>
    <xf numFmtId="164" fontId="31" fillId="5" borderId="1" xfId="0" applyNumberFormat="1" applyFont="1" applyFill="1" applyBorder="1"/>
    <xf numFmtId="0" fontId="26" fillId="5" borderId="1" xfId="0" applyFont="1" applyFill="1" applyBorder="1"/>
    <xf numFmtId="0" fontId="31" fillId="5" borderId="1" xfId="0" applyFont="1" applyFill="1" applyBorder="1"/>
    <xf numFmtId="0" fontId="3" fillId="0" borderId="1" xfId="0" applyFont="1" applyBorder="1" applyAlignment="1">
      <alignment wrapText="1"/>
    </xf>
    <xf numFmtId="0" fontId="30" fillId="0" borderId="1" xfId="0" applyFont="1" applyFill="1" applyBorder="1" applyAlignment="1">
      <alignment horizontal="center" vertical="top" wrapText="1"/>
    </xf>
    <xf numFmtId="0" fontId="29" fillId="0" borderId="1" xfId="0" applyFont="1" applyBorder="1" applyAlignment="1">
      <alignment vertical="top" wrapText="1"/>
    </xf>
    <xf numFmtId="0" fontId="10" fillId="0" borderId="1" xfId="0" applyFont="1" applyBorder="1" applyAlignment="1">
      <alignment horizontal="center" vertical="top" wrapText="1"/>
    </xf>
    <xf numFmtId="0" fontId="10" fillId="2" borderId="1" xfId="0" applyFont="1" applyFill="1" applyBorder="1" applyAlignment="1">
      <alignment horizontal="center" vertical="top" wrapText="1"/>
    </xf>
    <xf numFmtId="2" fontId="16" fillId="0" borderId="1" xfId="0" applyNumberFormat="1" applyFont="1" applyBorder="1" applyAlignment="1">
      <alignment horizontal="center"/>
    </xf>
    <xf numFmtId="2" fontId="10" fillId="0" borderId="1" xfId="0" applyNumberFormat="1" applyFont="1" applyBorder="1" applyAlignment="1">
      <alignment horizontal="center"/>
    </xf>
    <xf numFmtId="0" fontId="31" fillId="6" borderId="1" xfId="0" applyFont="1" applyFill="1" applyBorder="1" applyAlignment="1">
      <alignment wrapText="1"/>
    </xf>
    <xf numFmtId="164" fontId="31" fillId="6" borderId="1" xfId="0" applyNumberFormat="1" applyFont="1" applyFill="1" applyBorder="1"/>
    <xf numFmtId="0" fontId="31" fillId="6" borderId="1" xfId="0" applyFont="1" applyFill="1" applyBorder="1"/>
    <xf numFmtId="2" fontId="10" fillId="0" borderId="1" xfId="0" applyNumberFormat="1" applyFont="1" applyFill="1" applyBorder="1" applyAlignment="1">
      <alignment horizontal="center"/>
    </xf>
    <xf numFmtId="2" fontId="0" fillId="0" borderId="0" xfId="0" applyNumberFormat="1"/>
    <xf numFmtId="2" fontId="30" fillId="0" borderId="1" xfId="0" applyNumberFormat="1" applyFont="1" applyFill="1" applyBorder="1" applyAlignment="1">
      <alignment horizontal="center" vertical="top" wrapText="1"/>
    </xf>
    <xf numFmtId="2" fontId="32" fillId="0" borderId="1" xfId="0" applyNumberFormat="1" applyFont="1" applyBorder="1"/>
    <xf numFmtId="2" fontId="12" fillId="2" borderId="1" xfId="0" applyNumberFormat="1" applyFont="1" applyFill="1" applyBorder="1" applyAlignment="1">
      <alignment horizontal="center" wrapText="1"/>
    </xf>
    <xf numFmtId="2" fontId="10" fillId="2" borderId="1" xfId="0" applyNumberFormat="1" applyFont="1" applyFill="1" applyBorder="1" applyAlignment="1">
      <alignment horizontal="center"/>
    </xf>
    <xf numFmtId="0" fontId="31" fillId="0" borderId="0" xfId="0" applyFont="1" applyBorder="1" applyAlignment="1">
      <alignment horizontal="center" vertical="top" wrapText="1"/>
    </xf>
    <xf numFmtId="0" fontId="32" fillId="0" borderId="0" xfId="0" applyFont="1" applyAlignment="1">
      <alignment wrapText="1"/>
    </xf>
    <xf numFmtId="0" fontId="16" fillId="0" borderId="1" xfId="0" applyFont="1" applyBorder="1" applyAlignment="1">
      <alignment horizontal="center" vertical="top" wrapText="1"/>
    </xf>
    <xf numFmtId="0" fontId="32" fillId="0" borderId="1" xfId="0" applyFont="1" applyBorder="1" applyAlignment="1">
      <alignment vertical="top" wrapText="1"/>
    </xf>
    <xf numFmtId="0" fontId="16" fillId="0" borderId="6" xfId="0" applyFont="1" applyFill="1" applyBorder="1" applyAlignment="1">
      <alignment horizontal="center" vertical="top" wrapText="1"/>
    </xf>
    <xf numFmtId="0" fontId="32" fillId="0" borderId="8" xfId="0" applyFont="1" applyFill="1" applyBorder="1" applyAlignment="1">
      <alignment vertical="top" wrapText="1"/>
    </xf>
    <xf numFmtId="0" fontId="32" fillId="0" borderId="7" xfId="0" applyFont="1" applyFill="1" applyBorder="1" applyAlignment="1">
      <alignment vertical="top" wrapText="1"/>
    </xf>
    <xf numFmtId="0" fontId="16" fillId="0" borderId="6" xfId="0" applyFont="1" applyBorder="1" applyAlignment="1">
      <alignment horizontal="center" vertical="top" wrapText="1"/>
    </xf>
    <xf numFmtId="0" fontId="32" fillId="0" borderId="8" xfId="0" applyFont="1" applyBorder="1" applyAlignment="1">
      <alignment vertical="top" wrapText="1"/>
    </xf>
    <xf numFmtId="0" fontId="32" fillId="0" borderId="7" xfId="0" applyFont="1" applyBorder="1" applyAlignment="1">
      <alignment vertical="top" wrapText="1"/>
    </xf>
    <xf numFmtId="0" fontId="16" fillId="2" borderId="1" xfId="0" applyFont="1" applyFill="1" applyBorder="1" applyAlignment="1">
      <alignment horizontal="center" vertical="top" wrapText="1"/>
    </xf>
    <xf numFmtId="0" fontId="32" fillId="2" borderId="1" xfId="0" applyFont="1" applyFill="1" applyBorder="1" applyAlignment="1"/>
    <xf numFmtId="0" fontId="33" fillId="0" borderId="6" xfId="0" applyFont="1" applyFill="1" applyBorder="1" applyAlignment="1">
      <alignment horizontal="left" vertical="top" wrapText="1"/>
    </xf>
    <xf numFmtId="0" fontId="33" fillId="0" borderId="8" xfId="0" applyFont="1" applyFill="1" applyBorder="1" applyAlignment="1">
      <alignment horizontal="left" vertical="top" wrapText="1"/>
    </xf>
    <xf numFmtId="0" fontId="33" fillId="0" borderId="7" xfId="0" applyFont="1" applyFill="1" applyBorder="1" applyAlignment="1">
      <alignment horizontal="left" vertical="top" wrapText="1"/>
    </xf>
    <xf numFmtId="0" fontId="16" fillId="0" borderId="1" xfId="0" applyFont="1" applyFill="1" applyBorder="1" applyAlignment="1">
      <alignment horizontal="center" vertical="top" wrapText="1"/>
    </xf>
    <xf numFmtId="0" fontId="32" fillId="0" borderId="1" xfId="0" applyFont="1" applyBorder="1" applyAlignment="1"/>
    <xf numFmtId="0" fontId="16" fillId="0" borderId="8" xfId="0" applyFont="1" applyBorder="1" applyAlignment="1">
      <alignment horizontal="center" vertical="top" wrapText="1"/>
    </xf>
    <xf numFmtId="0" fontId="16" fillId="0" borderId="7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0" fillId="0" borderId="8" xfId="0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7" fillId="0" borderId="6" xfId="0" applyFont="1" applyFill="1" applyBorder="1" applyAlignment="1">
      <alignment horizontal="center" vertical="top" wrapText="1"/>
    </xf>
    <xf numFmtId="0" fontId="7" fillId="0" borderId="8" xfId="0" applyFont="1" applyFill="1" applyBorder="1" applyAlignment="1">
      <alignment horizontal="center" vertical="top" wrapText="1"/>
    </xf>
    <xf numFmtId="0" fontId="25" fillId="0" borderId="8" xfId="0" applyFont="1" applyBorder="1" applyAlignment="1">
      <alignment horizontal="center" vertical="top" wrapText="1"/>
    </xf>
    <xf numFmtId="0" fontId="25" fillId="0" borderId="7" xfId="0" applyFont="1" applyBorder="1" applyAlignment="1">
      <alignment horizontal="center" vertical="top" wrapText="1"/>
    </xf>
    <xf numFmtId="0" fontId="7" fillId="0" borderId="6" xfId="0" applyFont="1" applyFill="1" applyBorder="1" applyAlignment="1">
      <alignment horizontal="left" vertical="top" wrapText="1"/>
    </xf>
    <xf numFmtId="0" fontId="7" fillId="0" borderId="8" xfId="0" applyFont="1" applyFill="1" applyBorder="1" applyAlignment="1">
      <alignment horizontal="left" vertical="top" wrapText="1"/>
    </xf>
    <xf numFmtId="0" fontId="5" fillId="0" borderId="8" xfId="0" applyFont="1" applyBorder="1" applyAlignment="1">
      <alignment vertical="top" wrapText="1"/>
    </xf>
    <xf numFmtId="0" fontId="21" fillId="0" borderId="4" xfId="0" applyFont="1" applyFill="1" applyBorder="1" applyAlignment="1">
      <alignment horizontal="center" wrapText="1"/>
    </xf>
    <xf numFmtId="0" fontId="21" fillId="0" borderId="5" xfId="0" applyFont="1" applyFill="1" applyBorder="1" applyAlignment="1">
      <alignment horizontal="center" wrapText="1"/>
    </xf>
    <xf numFmtId="0" fontId="12" fillId="0" borderId="4" xfId="0" applyFont="1" applyFill="1" applyBorder="1" applyAlignment="1">
      <alignment horizontal="center" wrapText="1"/>
    </xf>
    <xf numFmtId="0" fontId="12" fillId="0" borderId="5" xfId="0" applyFont="1" applyFill="1" applyBorder="1" applyAlignment="1">
      <alignment horizontal="center" wrapText="1"/>
    </xf>
    <xf numFmtId="0" fontId="12" fillId="0" borderId="6" xfId="0" applyFont="1" applyFill="1" applyBorder="1" applyAlignment="1">
      <alignment horizontal="left" vertical="top" wrapText="1"/>
    </xf>
    <xf numFmtId="0" fontId="1" fillId="0" borderId="8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2" fillId="0" borderId="6" xfId="0" applyFont="1" applyFill="1" applyBorder="1" applyAlignment="1">
      <alignment horizontal="center" vertical="top" wrapText="1"/>
    </xf>
    <xf numFmtId="0" fontId="0" fillId="0" borderId="8" xfId="0" applyFill="1" applyBorder="1" applyAlignment="1">
      <alignment vertical="top" wrapText="1"/>
    </xf>
    <xf numFmtId="0" fontId="0" fillId="0" borderId="7" xfId="0" applyFill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vertical="top" wrapText="1"/>
    </xf>
    <xf numFmtId="0" fontId="7" fillId="0" borderId="6" xfId="0" applyFont="1" applyFill="1" applyBorder="1" applyAlignment="1">
      <alignment horizontal="center" wrapText="1"/>
    </xf>
    <xf numFmtId="0" fontId="7" fillId="0" borderId="8" xfId="0" applyFont="1" applyFill="1" applyBorder="1" applyAlignment="1">
      <alignment horizontal="center" wrapText="1"/>
    </xf>
    <xf numFmtId="0" fontId="7" fillId="0" borderId="7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vertical="top" wrapText="1"/>
    </xf>
    <xf numFmtId="0" fontId="0" fillId="0" borderId="0" xfId="0" applyAlignment="1">
      <alignment wrapText="1"/>
    </xf>
    <xf numFmtId="0" fontId="11" fillId="0" borderId="1" xfId="0" applyFont="1" applyBorder="1" applyAlignment="1"/>
    <xf numFmtId="0" fontId="2" fillId="0" borderId="4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11" fillId="0" borderId="5" xfId="0" applyFont="1" applyBorder="1" applyAlignment="1">
      <alignment horizontal="center" vertical="top" wrapText="1"/>
    </xf>
    <xf numFmtId="0" fontId="11" fillId="0" borderId="2" xfId="0" applyFont="1" applyBorder="1" applyAlignment="1"/>
    <xf numFmtId="0" fontId="11" fillId="0" borderId="5" xfId="0" applyFont="1" applyBorder="1" applyAlignment="1"/>
    <xf numFmtId="0" fontId="11" fillId="0" borderId="2" xfId="0" applyFont="1" applyBorder="1" applyAlignment="1">
      <alignment horizontal="center" vertical="top" wrapText="1"/>
    </xf>
    <xf numFmtId="0" fontId="11" fillId="0" borderId="8" xfId="0" applyFont="1" applyFill="1" applyBorder="1" applyAlignment="1">
      <alignment vertical="top" wrapText="1"/>
    </xf>
    <xf numFmtId="0" fontId="11" fillId="0" borderId="7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 vertical="top" wrapText="1"/>
    </xf>
    <xf numFmtId="164" fontId="12" fillId="0" borderId="6" xfId="0" applyNumberFormat="1" applyFont="1" applyFill="1" applyBorder="1" applyAlignment="1">
      <alignment horizontal="center" wrapText="1"/>
    </xf>
    <xf numFmtId="164" fontId="12" fillId="0" borderId="7" xfId="0" applyNumberFormat="1" applyFont="1" applyFill="1" applyBorder="1" applyAlignment="1">
      <alignment horizontal="center" wrapText="1"/>
    </xf>
    <xf numFmtId="0" fontId="7" fillId="0" borderId="7" xfId="0" applyFont="1" applyFill="1" applyBorder="1" applyAlignment="1">
      <alignment horizontal="center" vertical="top" wrapText="1"/>
    </xf>
    <xf numFmtId="0" fontId="21" fillId="0" borderId="1" xfId="0" applyFont="1" applyFill="1" applyBorder="1" applyAlignment="1">
      <alignment horizontal="center" wrapText="1"/>
    </xf>
    <xf numFmtId="0" fontId="5" fillId="0" borderId="6" xfId="0" applyFont="1" applyBorder="1" applyAlignment="1">
      <alignment horizontal="left" vertical="top" wrapText="1"/>
    </xf>
    <xf numFmtId="0" fontId="25" fillId="0" borderId="8" xfId="0" applyFont="1" applyBorder="1" applyAlignment="1">
      <alignment vertical="top" wrapText="1"/>
    </xf>
    <xf numFmtId="0" fontId="25" fillId="0" borderId="7" xfId="0" applyFont="1" applyBorder="1" applyAlignment="1">
      <alignment vertical="top" wrapText="1"/>
    </xf>
    <xf numFmtId="0" fontId="5" fillId="0" borderId="6" xfId="0" applyFont="1" applyBorder="1" applyAlignment="1">
      <alignment vertical="top" wrapText="1"/>
    </xf>
    <xf numFmtId="0" fontId="5" fillId="0" borderId="7" xfId="0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12" fillId="0" borderId="6" xfId="0" applyFont="1" applyFill="1" applyBorder="1" applyAlignment="1">
      <alignment horizontal="center" wrapText="1"/>
    </xf>
    <xf numFmtId="0" fontId="12" fillId="0" borderId="7" xfId="0" applyFont="1" applyFill="1" applyBorder="1" applyAlignment="1">
      <alignment horizontal="center" wrapText="1"/>
    </xf>
    <xf numFmtId="0" fontId="23" fillId="0" borderId="6" xfId="0" applyFont="1" applyBorder="1" applyAlignment="1">
      <alignment horizontal="center" wrapText="1"/>
    </xf>
    <xf numFmtId="0" fontId="23" fillId="0" borderId="7" xfId="0" applyFont="1" applyBorder="1" applyAlignment="1">
      <alignment horizontal="center" wrapText="1"/>
    </xf>
    <xf numFmtId="164" fontId="8" fillId="0" borderId="6" xfId="0" applyNumberFormat="1" applyFont="1" applyFill="1" applyBorder="1" applyAlignment="1">
      <alignment horizontal="center" vertical="center" wrapText="1"/>
    </xf>
    <xf numFmtId="164" fontId="10" fillId="0" borderId="7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wrapText="1"/>
    </xf>
    <xf numFmtId="0" fontId="1" fillId="0" borderId="8" xfId="0" applyFont="1" applyBorder="1" applyAlignment="1">
      <alignment wrapText="1"/>
    </xf>
    <xf numFmtId="0" fontId="2" fillId="0" borderId="6" xfId="0" applyFont="1" applyBorder="1" applyAlignment="1">
      <alignment horizontal="left" vertical="top" wrapText="1"/>
    </xf>
    <xf numFmtId="0" fontId="1" fillId="0" borderId="8" xfId="0" applyFont="1" applyBorder="1" applyAlignment="1">
      <alignment vertical="top" wrapText="1"/>
    </xf>
    <xf numFmtId="0" fontId="1" fillId="0" borderId="7" xfId="0" applyFont="1" applyBorder="1" applyAlignment="1">
      <alignment vertical="top" wrapText="1"/>
    </xf>
    <xf numFmtId="0" fontId="1" fillId="0" borderId="6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8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2" fillId="0" borderId="6" xfId="0" applyFont="1" applyBorder="1" applyAlignment="1">
      <alignment vertical="top" wrapText="1"/>
    </xf>
    <xf numFmtId="164" fontId="10" fillId="0" borderId="6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top" wrapText="1"/>
    </xf>
    <xf numFmtId="0" fontId="0" fillId="0" borderId="1" xfId="0" applyFill="1" applyBorder="1" applyAlignment="1">
      <alignment horizontal="center" vertical="top" wrapText="1"/>
    </xf>
    <xf numFmtId="0" fontId="5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4" fillId="0" borderId="3" xfId="0" applyFont="1" applyBorder="1" applyAlignment="1">
      <alignment horizontal="center" vertical="top" wrapText="1"/>
    </xf>
    <xf numFmtId="0" fontId="0" fillId="0" borderId="1" xfId="0" applyFill="1" applyBorder="1" applyAlignment="1"/>
    <xf numFmtId="0" fontId="5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left" wrapText="1"/>
    </xf>
    <xf numFmtId="0" fontId="5" fillId="0" borderId="6" xfId="0" applyFont="1" applyBorder="1" applyAlignment="1">
      <alignment horizontal="center" vertical="top" wrapText="1"/>
    </xf>
    <xf numFmtId="0" fontId="6" fillId="0" borderId="8" xfId="0" applyFont="1" applyBorder="1" applyAlignment="1">
      <alignment vertical="top" wrapText="1"/>
    </xf>
    <xf numFmtId="0" fontId="5" fillId="0" borderId="6" xfId="0" applyFont="1" applyFill="1" applyBorder="1" applyAlignment="1">
      <alignment horizontal="center" vertical="top" wrapText="1"/>
    </xf>
    <xf numFmtId="0" fontId="27" fillId="2" borderId="1" xfId="0" applyFont="1" applyFill="1" applyBorder="1" applyAlignment="1">
      <alignment horizontal="center" vertical="top" wrapText="1"/>
    </xf>
    <xf numFmtId="0" fontId="28" fillId="2" borderId="1" xfId="0" applyFont="1" applyFill="1" applyBorder="1" applyAlignment="1">
      <alignment horizontal="center" vertical="top" wrapText="1"/>
    </xf>
    <xf numFmtId="0" fontId="27" fillId="0" borderId="1" xfId="0" applyFont="1" applyFill="1" applyBorder="1" applyAlignment="1">
      <alignment horizontal="center" vertical="top" wrapText="1"/>
    </xf>
    <xf numFmtId="0" fontId="28" fillId="0" borderId="1" xfId="0" applyFont="1" applyFill="1" applyBorder="1" applyAlignment="1">
      <alignment horizontal="center" vertical="top" wrapText="1"/>
    </xf>
    <xf numFmtId="0" fontId="27" fillId="0" borderId="3" xfId="0" applyFont="1" applyBorder="1" applyAlignment="1">
      <alignment horizontal="center" vertical="top" wrapText="1"/>
    </xf>
    <xf numFmtId="0" fontId="27" fillId="0" borderId="6" xfId="0" applyFont="1" applyBorder="1" applyAlignment="1">
      <alignment horizontal="center" vertical="top" wrapText="1"/>
    </xf>
    <xf numFmtId="0" fontId="28" fillId="0" borderId="8" xfId="0" applyFont="1" applyBorder="1" applyAlignment="1">
      <alignment vertical="top" wrapText="1"/>
    </xf>
    <xf numFmtId="0" fontId="28" fillId="0" borderId="7" xfId="0" applyFont="1" applyBorder="1" applyAlignment="1">
      <alignment vertical="top" wrapText="1"/>
    </xf>
    <xf numFmtId="0" fontId="27" fillId="0" borderId="6" xfId="0" applyFont="1" applyFill="1" applyBorder="1" applyAlignment="1">
      <alignment horizontal="center" vertical="top" wrapText="1"/>
    </xf>
    <xf numFmtId="0" fontId="28" fillId="0" borderId="8" xfId="0" applyFont="1" applyFill="1" applyBorder="1" applyAlignment="1">
      <alignment vertical="top" wrapText="1"/>
    </xf>
    <xf numFmtId="0" fontId="28" fillId="0" borderId="7" xfId="0" applyFont="1" applyFill="1" applyBorder="1" applyAlignment="1">
      <alignment vertical="top" wrapText="1"/>
    </xf>
    <xf numFmtId="0" fontId="28" fillId="0" borderId="1" xfId="0" applyFont="1" applyFill="1" applyBorder="1" applyAlignment="1"/>
    <xf numFmtId="0" fontId="5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0" fillId="0" borderId="0" xfId="0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0" fontId="10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vertical="top" wrapText="1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/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7"/>
  <sheetViews>
    <sheetView view="pageBreakPreview" topLeftCell="A58" zoomScale="110" zoomScaleNormal="150" zoomScaleSheetLayoutView="110" workbookViewId="0">
      <selection activeCell="K64" sqref="K64:K80"/>
    </sheetView>
  </sheetViews>
  <sheetFormatPr defaultRowHeight="15" x14ac:dyDescent="0.25"/>
  <cols>
    <col min="1" max="1" width="13.85546875" customWidth="1"/>
  </cols>
  <sheetData>
    <row r="1" spans="1:17" ht="28.5" customHeight="1" x14ac:dyDescent="0.25">
      <c r="A1" s="372" t="s">
        <v>729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</row>
    <row r="2" spans="1:17" ht="5.25" customHeight="1" x14ac:dyDescent="0.25">
      <c r="A2" s="317"/>
      <c r="B2" s="317"/>
      <c r="C2" s="317"/>
      <c r="D2" s="317"/>
      <c r="E2" s="317"/>
      <c r="F2" s="317"/>
      <c r="G2" s="317"/>
      <c r="H2" s="317"/>
      <c r="I2" s="317"/>
      <c r="J2" s="317"/>
      <c r="K2" s="317"/>
      <c r="L2" s="318"/>
      <c r="M2" s="318"/>
      <c r="N2" s="318"/>
      <c r="O2" s="318"/>
      <c r="P2" s="317"/>
      <c r="Q2" s="317"/>
    </row>
    <row r="3" spans="1:17" x14ac:dyDescent="0.25">
      <c r="A3" s="374" t="s">
        <v>0</v>
      </c>
      <c r="B3" s="376" t="s">
        <v>661</v>
      </c>
      <c r="C3" s="376" t="s">
        <v>49</v>
      </c>
      <c r="D3" s="376" t="s">
        <v>48</v>
      </c>
      <c r="E3" s="379" t="s">
        <v>718</v>
      </c>
      <c r="F3" s="379" t="s">
        <v>719</v>
      </c>
      <c r="G3" s="376" t="s">
        <v>720</v>
      </c>
      <c r="H3" s="379" t="s">
        <v>721</v>
      </c>
      <c r="I3" s="379" t="s">
        <v>722</v>
      </c>
      <c r="J3" s="376" t="s">
        <v>723</v>
      </c>
      <c r="K3" s="374" t="s">
        <v>27</v>
      </c>
      <c r="L3" s="382" t="s">
        <v>724</v>
      </c>
      <c r="M3" s="382"/>
      <c r="N3" s="382"/>
      <c r="O3" s="387" t="s">
        <v>725</v>
      </c>
      <c r="P3" s="387"/>
      <c r="Q3" s="387"/>
    </row>
    <row r="4" spans="1:17" ht="23.25" customHeight="1" x14ac:dyDescent="0.25">
      <c r="A4" s="375"/>
      <c r="B4" s="377"/>
      <c r="C4" s="377"/>
      <c r="D4" s="377"/>
      <c r="E4" s="380"/>
      <c r="F4" s="380"/>
      <c r="G4" s="377"/>
      <c r="H4" s="380"/>
      <c r="I4" s="380"/>
      <c r="J4" s="377"/>
      <c r="K4" s="375"/>
      <c r="L4" s="383"/>
      <c r="M4" s="383"/>
      <c r="N4" s="383"/>
      <c r="O4" s="388"/>
      <c r="P4" s="388"/>
      <c r="Q4" s="388"/>
    </row>
    <row r="5" spans="1:17" ht="302.25" customHeight="1" x14ac:dyDescent="0.25">
      <c r="A5" s="375"/>
      <c r="B5" s="378"/>
      <c r="C5" s="378"/>
      <c r="D5" s="378"/>
      <c r="E5" s="381"/>
      <c r="F5" s="381"/>
      <c r="G5" s="378"/>
      <c r="H5" s="381"/>
      <c r="I5" s="381"/>
      <c r="J5" s="378"/>
      <c r="K5" s="375"/>
      <c r="L5" s="319" t="s">
        <v>8</v>
      </c>
      <c r="M5" s="319" t="s">
        <v>726</v>
      </c>
      <c r="N5" s="319" t="s">
        <v>727</v>
      </c>
      <c r="O5" s="319" t="s">
        <v>8</v>
      </c>
      <c r="P5" s="319" t="s">
        <v>726</v>
      </c>
      <c r="Q5" s="319" t="s">
        <v>728</v>
      </c>
    </row>
    <row r="6" spans="1:17" x14ac:dyDescent="0.25">
      <c r="A6" s="320">
        <v>1</v>
      </c>
      <c r="B6" s="320">
        <v>2</v>
      </c>
      <c r="C6" s="320">
        <v>3</v>
      </c>
      <c r="D6" s="320">
        <v>4</v>
      </c>
      <c r="E6" s="320">
        <v>5</v>
      </c>
      <c r="F6" s="320">
        <v>6</v>
      </c>
      <c r="G6" s="320">
        <v>7</v>
      </c>
      <c r="H6" s="320">
        <v>8</v>
      </c>
      <c r="I6" s="320">
        <v>9</v>
      </c>
      <c r="J6" s="320">
        <v>10</v>
      </c>
      <c r="K6" s="320">
        <v>11</v>
      </c>
      <c r="L6" s="321">
        <v>12</v>
      </c>
      <c r="M6" s="321">
        <v>13</v>
      </c>
      <c r="N6" s="321">
        <v>14</v>
      </c>
      <c r="O6" s="321">
        <v>15</v>
      </c>
      <c r="P6" s="321">
        <v>16</v>
      </c>
      <c r="Q6" s="321">
        <v>17</v>
      </c>
    </row>
    <row r="7" spans="1:17" ht="47.25" customHeight="1" x14ac:dyDescent="0.25">
      <c r="A7" s="356" t="s">
        <v>52</v>
      </c>
      <c r="B7" s="361">
        <v>48607.72</v>
      </c>
      <c r="C7" s="361">
        <v>85</v>
      </c>
      <c r="D7" s="361">
        <v>29265.61</v>
      </c>
      <c r="E7" s="361">
        <v>1531.7</v>
      </c>
      <c r="F7" s="361">
        <v>3.15</v>
      </c>
      <c r="G7" s="361">
        <v>270.3</v>
      </c>
      <c r="H7" s="361">
        <v>1018.3</v>
      </c>
      <c r="I7" s="361">
        <v>2.09</v>
      </c>
      <c r="J7" s="361">
        <v>179.7</v>
      </c>
      <c r="K7" s="384" t="s">
        <v>711</v>
      </c>
      <c r="L7" s="347"/>
      <c r="M7" s="348" t="s">
        <v>779</v>
      </c>
      <c r="N7" s="351">
        <v>12</v>
      </c>
      <c r="O7" s="348"/>
      <c r="P7" s="348" t="s">
        <v>761</v>
      </c>
      <c r="Q7" s="351">
        <v>25</v>
      </c>
    </row>
    <row r="8" spans="1:17" ht="36" customHeight="1" x14ac:dyDescent="0.25">
      <c r="A8" s="346"/>
      <c r="B8" s="322"/>
      <c r="C8" s="322"/>
      <c r="D8" s="322"/>
      <c r="E8" s="369"/>
      <c r="F8" s="322"/>
      <c r="G8" s="322"/>
      <c r="H8" s="322"/>
      <c r="I8" s="322"/>
      <c r="J8" s="322"/>
      <c r="K8" s="385"/>
      <c r="L8" s="349"/>
      <c r="M8" s="350" t="s">
        <v>780</v>
      </c>
      <c r="N8" s="352">
        <v>15</v>
      </c>
      <c r="O8" s="350"/>
      <c r="P8" s="350" t="s">
        <v>207</v>
      </c>
      <c r="Q8" s="352">
        <v>3.5</v>
      </c>
    </row>
    <row r="9" spans="1:17" ht="25.5" customHeight="1" x14ac:dyDescent="0.25">
      <c r="A9" s="322"/>
      <c r="B9" s="322"/>
      <c r="C9" s="322"/>
      <c r="D9" s="322"/>
      <c r="E9" s="369"/>
      <c r="F9" s="369"/>
      <c r="G9" s="322"/>
      <c r="H9" s="322"/>
      <c r="I9" s="322"/>
      <c r="J9" s="322"/>
      <c r="K9" s="385"/>
      <c r="L9" s="349"/>
      <c r="M9" s="350" t="s">
        <v>749</v>
      </c>
      <c r="N9" s="352">
        <v>20</v>
      </c>
      <c r="O9" s="350"/>
      <c r="P9" s="350" t="s">
        <v>762</v>
      </c>
      <c r="Q9" s="352">
        <v>35</v>
      </c>
    </row>
    <row r="10" spans="1:17" ht="25.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385"/>
      <c r="L10" s="349"/>
      <c r="M10" s="350" t="s">
        <v>750</v>
      </c>
      <c r="N10" s="352">
        <v>90</v>
      </c>
      <c r="O10" s="350"/>
      <c r="P10" s="350" t="s">
        <v>763</v>
      </c>
      <c r="Q10" s="352">
        <v>10</v>
      </c>
    </row>
    <row r="11" spans="1:17" ht="26.25" customHeight="1" x14ac:dyDescent="0.25">
      <c r="A11" s="5"/>
      <c r="B11" s="5"/>
      <c r="C11" s="5"/>
      <c r="D11" s="5"/>
      <c r="E11" s="5"/>
      <c r="F11" s="5"/>
      <c r="G11" s="5"/>
      <c r="H11" s="5"/>
      <c r="I11" s="5"/>
      <c r="J11" s="5"/>
      <c r="K11" s="385"/>
      <c r="L11" s="349"/>
      <c r="M11" s="350" t="s">
        <v>751</v>
      </c>
      <c r="N11" s="352">
        <v>10</v>
      </c>
      <c r="O11" s="350"/>
      <c r="P11" s="350" t="s">
        <v>764</v>
      </c>
      <c r="Q11" s="352">
        <v>45</v>
      </c>
    </row>
    <row r="12" spans="1:17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  <c r="K12" s="385"/>
      <c r="L12" s="349"/>
      <c r="M12" s="350" t="s">
        <v>758</v>
      </c>
      <c r="N12" s="352">
        <v>2</v>
      </c>
      <c r="O12" s="350"/>
      <c r="P12" s="350" t="s">
        <v>765</v>
      </c>
      <c r="Q12" s="352">
        <v>5</v>
      </c>
    </row>
    <row r="13" spans="1:17" ht="28.5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  <c r="K13" s="385"/>
      <c r="L13" s="349"/>
      <c r="M13" s="350" t="s">
        <v>757</v>
      </c>
      <c r="N13" s="352">
        <v>15</v>
      </c>
      <c r="O13" s="350"/>
      <c r="P13" s="350" t="s">
        <v>766</v>
      </c>
      <c r="Q13" s="352">
        <v>10</v>
      </c>
    </row>
    <row r="14" spans="1:17" ht="36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  <c r="K14" s="385"/>
      <c r="L14" s="349"/>
      <c r="M14" s="350" t="s">
        <v>756</v>
      </c>
      <c r="N14" s="352">
        <v>30</v>
      </c>
      <c r="O14" s="350"/>
      <c r="P14" s="350" t="s">
        <v>767</v>
      </c>
      <c r="Q14" s="352">
        <v>3</v>
      </c>
    </row>
    <row r="15" spans="1:17" ht="33.75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  <c r="K15" s="385"/>
      <c r="L15" s="349"/>
      <c r="M15" s="350" t="s">
        <v>755</v>
      </c>
      <c r="N15" s="352">
        <v>7</v>
      </c>
      <c r="O15" s="350"/>
      <c r="P15" s="350" t="s">
        <v>768</v>
      </c>
      <c r="Q15" s="352">
        <v>5</v>
      </c>
    </row>
    <row r="16" spans="1:17" ht="24.75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  <c r="K16" s="385"/>
      <c r="L16" s="349"/>
      <c r="M16" s="350" t="s">
        <v>752</v>
      </c>
      <c r="N16" s="352">
        <v>35</v>
      </c>
      <c r="O16" s="350"/>
      <c r="P16" s="350" t="s">
        <v>769</v>
      </c>
      <c r="Q16" s="352">
        <v>25</v>
      </c>
    </row>
    <row r="17" spans="1:17" ht="24.75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  <c r="K17" s="385"/>
      <c r="L17" s="349"/>
      <c r="M17" s="350" t="s">
        <v>753</v>
      </c>
      <c r="N17" s="352">
        <v>20</v>
      </c>
      <c r="O17" s="350"/>
      <c r="P17" s="350" t="s">
        <v>770</v>
      </c>
      <c r="Q17" s="352">
        <v>30</v>
      </c>
    </row>
    <row r="18" spans="1:17" ht="23.25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  <c r="K18" s="385"/>
      <c r="L18" s="349"/>
      <c r="M18" s="350" t="s">
        <v>754</v>
      </c>
      <c r="N18" s="352">
        <v>3</v>
      </c>
      <c r="O18" s="350"/>
      <c r="P18" s="350" t="s">
        <v>771</v>
      </c>
      <c r="Q18" s="352">
        <v>10</v>
      </c>
    </row>
    <row r="19" spans="1:17" ht="25.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385"/>
      <c r="L19" s="349"/>
      <c r="M19" s="350" t="s">
        <v>778</v>
      </c>
      <c r="N19" s="352">
        <v>10</v>
      </c>
      <c r="O19" s="350"/>
      <c r="P19" s="350" t="s">
        <v>772</v>
      </c>
      <c r="Q19" s="352">
        <v>15</v>
      </c>
    </row>
    <row r="20" spans="1:17" ht="24.75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  <c r="K20" s="385"/>
      <c r="L20" s="349"/>
      <c r="M20" s="350" t="s">
        <v>759</v>
      </c>
      <c r="N20" s="352">
        <v>6.5</v>
      </c>
      <c r="O20" s="350"/>
      <c r="P20" s="350" t="s">
        <v>773</v>
      </c>
      <c r="Q20" s="352">
        <v>25</v>
      </c>
    </row>
    <row r="21" spans="1:17" ht="42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  <c r="K21" s="385"/>
      <c r="L21" s="349"/>
      <c r="M21" s="350" t="s">
        <v>760</v>
      </c>
      <c r="N21" s="352">
        <v>10</v>
      </c>
      <c r="O21" s="350"/>
      <c r="P21" s="350" t="s">
        <v>774</v>
      </c>
      <c r="Q21" s="352">
        <v>6</v>
      </c>
    </row>
    <row r="22" spans="1:17" ht="59.25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  <c r="K22" s="385"/>
      <c r="L22" s="349"/>
      <c r="M22" s="350" t="s">
        <v>781</v>
      </c>
      <c r="N22" s="352">
        <v>8.5</v>
      </c>
      <c r="O22" s="350"/>
      <c r="P22" s="350" t="s">
        <v>775</v>
      </c>
      <c r="Q22" s="352">
        <v>15</v>
      </c>
    </row>
    <row r="23" spans="1:17" ht="15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  <c r="K23" s="386"/>
      <c r="L23" s="349"/>
      <c r="M23" s="350"/>
      <c r="N23" s="352"/>
      <c r="O23" s="350"/>
      <c r="P23" s="350" t="s">
        <v>776</v>
      </c>
      <c r="Q23" s="352">
        <v>7</v>
      </c>
    </row>
    <row r="24" spans="1:17" ht="23.25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349"/>
      <c r="M24" s="350"/>
      <c r="N24" s="352"/>
      <c r="O24" s="350"/>
      <c r="P24" s="350" t="s">
        <v>777</v>
      </c>
      <c r="Q24" s="352">
        <v>25</v>
      </c>
    </row>
    <row r="25" spans="1:17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  <c r="K25" s="354" t="s">
        <v>55</v>
      </c>
      <c r="L25" s="353">
        <f>N25+Q25</f>
        <v>750</v>
      </c>
      <c r="M25" s="355"/>
      <c r="N25" s="353">
        <f>N7*2+N8*2+N9+N10+N11+N12*4+N13*4+N14*2+N15*4+N16+N17+N18*4+N19*2+N20+N21+N22*2</f>
        <v>450.5</v>
      </c>
      <c r="O25" s="355"/>
      <c r="P25" s="355"/>
      <c r="Q25" s="353">
        <f>SUM(Q7:Q24)</f>
        <v>299.5</v>
      </c>
    </row>
    <row r="26" spans="1:17" ht="40.5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  <c r="K26" s="379" t="s">
        <v>651</v>
      </c>
      <c r="L26" s="349"/>
      <c r="M26" s="348" t="s">
        <v>779</v>
      </c>
      <c r="N26" s="351">
        <v>12</v>
      </c>
      <c r="O26" s="348"/>
      <c r="P26" s="348" t="s">
        <v>761</v>
      </c>
      <c r="Q26" s="351">
        <v>25</v>
      </c>
    </row>
    <row r="27" spans="1:17" ht="33.75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  <c r="K27" s="389"/>
      <c r="L27" s="349"/>
      <c r="M27" s="350" t="s">
        <v>780</v>
      </c>
      <c r="N27" s="352">
        <v>15</v>
      </c>
      <c r="O27" s="350"/>
      <c r="P27" s="350" t="s">
        <v>207</v>
      </c>
      <c r="Q27" s="352">
        <v>3.5</v>
      </c>
    </row>
    <row r="28" spans="1:17" ht="23.25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  <c r="K28" s="389"/>
      <c r="L28" s="349"/>
      <c r="M28" s="350" t="s">
        <v>749</v>
      </c>
      <c r="N28" s="352">
        <v>20</v>
      </c>
      <c r="O28" s="350"/>
      <c r="P28" s="350" t="s">
        <v>762</v>
      </c>
      <c r="Q28" s="352">
        <v>35</v>
      </c>
    </row>
    <row r="29" spans="1:17" ht="23.25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  <c r="K29" s="389"/>
      <c r="L29" s="349"/>
      <c r="M29" s="350" t="s">
        <v>750</v>
      </c>
      <c r="N29" s="352">
        <v>90</v>
      </c>
      <c r="O29" s="350"/>
      <c r="P29" s="350" t="s">
        <v>763</v>
      </c>
      <c r="Q29" s="352">
        <v>10</v>
      </c>
    </row>
    <row r="30" spans="1:17" ht="23.25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  <c r="K30" s="389"/>
      <c r="L30" s="349"/>
      <c r="M30" s="350" t="s">
        <v>751</v>
      </c>
      <c r="N30" s="352">
        <v>10</v>
      </c>
      <c r="O30" s="350"/>
      <c r="P30" s="350" t="s">
        <v>764</v>
      </c>
      <c r="Q30" s="352">
        <v>45</v>
      </c>
    </row>
    <row r="31" spans="1:17" ht="23.25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  <c r="K31" s="389"/>
      <c r="L31" s="5"/>
      <c r="M31" s="350" t="s">
        <v>758</v>
      </c>
      <c r="N31" s="352">
        <v>2</v>
      </c>
      <c r="O31" s="350"/>
      <c r="P31" s="350" t="s">
        <v>765</v>
      </c>
      <c r="Q31" s="352">
        <v>5</v>
      </c>
    </row>
    <row r="32" spans="1:17" ht="23.25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  <c r="K32" s="389"/>
      <c r="L32" s="5"/>
      <c r="M32" s="350" t="s">
        <v>757</v>
      </c>
      <c r="N32" s="352">
        <v>15</v>
      </c>
      <c r="O32" s="350"/>
      <c r="P32" s="350" t="s">
        <v>766</v>
      </c>
      <c r="Q32" s="352">
        <v>10</v>
      </c>
    </row>
    <row r="33" spans="1:17" ht="34.5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  <c r="K33" s="389"/>
      <c r="L33" s="5"/>
      <c r="M33" s="350" t="s">
        <v>756</v>
      </c>
      <c r="N33" s="352">
        <v>30</v>
      </c>
      <c r="O33" s="350"/>
      <c r="P33" s="350" t="s">
        <v>767</v>
      </c>
      <c r="Q33" s="352">
        <v>3</v>
      </c>
    </row>
    <row r="34" spans="1:17" ht="34.5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  <c r="K34" s="389"/>
      <c r="L34" s="5"/>
      <c r="M34" s="350" t="s">
        <v>755</v>
      </c>
      <c r="N34" s="352">
        <v>7</v>
      </c>
      <c r="O34" s="350"/>
      <c r="P34" s="350" t="s">
        <v>768</v>
      </c>
      <c r="Q34" s="352">
        <v>5</v>
      </c>
    </row>
    <row r="35" spans="1:17" ht="23.25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  <c r="K35" s="390"/>
      <c r="L35" s="5"/>
      <c r="M35" s="350" t="s">
        <v>752</v>
      </c>
      <c r="N35" s="352">
        <v>35</v>
      </c>
      <c r="O35" s="350"/>
      <c r="P35" s="350" t="s">
        <v>769</v>
      </c>
      <c r="Q35" s="352">
        <v>25</v>
      </c>
    </row>
    <row r="36" spans="1:17" ht="23.25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350" t="s">
        <v>753</v>
      </c>
      <c r="N36" s="352">
        <v>20</v>
      </c>
      <c r="O36" s="350"/>
      <c r="P36" s="350" t="s">
        <v>770</v>
      </c>
      <c r="Q36" s="352">
        <v>30</v>
      </c>
    </row>
    <row r="37" spans="1:17" ht="23.25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350" t="s">
        <v>754</v>
      </c>
      <c r="N37" s="352">
        <v>3</v>
      </c>
      <c r="O37" s="350"/>
      <c r="P37" s="350" t="s">
        <v>771</v>
      </c>
      <c r="Q37" s="352">
        <v>10</v>
      </c>
    </row>
    <row r="38" spans="1:17" ht="23.25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350" t="s">
        <v>778</v>
      </c>
      <c r="N38" s="352">
        <v>10</v>
      </c>
      <c r="O38" s="350"/>
      <c r="P38" s="350" t="s">
        <v>772</v>
      </c>
      <c r="Q38" s="352">
        <v>15</v>
      </c>
    </row>
    <row r="39" spans="1:17" ht="34.5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350" t="s">
        <v>759</v>
      </c>
      <c r="N39" s="352">
        <v>6.5</v>
      </c>
      <c r="O39" s="350"/>
      <c r="P39" s="350" t="s">
        <v>773</v>
      </c>
      <c r="Q39" s="352">
        <v>25</v>
      </c>
    </row>
    <row r="40" spans="1:17" ht="34.5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350" t="s">
        <v>760</v>
      </c>
      <c r="N40" s="352">
        <v>10</v>
      </c>
      <c r="O40" s="350"/>
      <c r="P40" s="350" t="s">
        <v>774</v>
      </c>
      <c r="Q40" s="352">
        <v>6</v>
      </c>
    </row>
    <row r="41" spans="1:17" ht="68.25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350" t="s">
        <v>781</v>
      </c>
      <c r="N41" s="352">
        <v>8.5</v>
      </c>
      <c r="O41" s="350"/>
      <c r="P41" s="350" t="s">
        <v>775</v>
      </c>
      <c r="Q41" s="352">
        <v>15</v>
      </c>
    </row>
    <row r="42" spans="1:17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350"/>
      <c r="N42" s="352"/>
      <c r="O42" s="350"/>
      <c r="P42" s="350" t="s">
        <v>776</v>
      </c>
      <c r="Q42" s="352">
        <v>7</v>
      </c>
    </row>
    <row r="43" spans="1:17" ht="23.25" x14ac:dyDescent="0.2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350"/>
      <c r="N43" s="352"/>
      <c r="O43" s="350"/>
      <c r="P43" s="350" t="s">
        <v>777</v>
      </c>
      <c r="Q43" s="352">
        <v>25</v>
      </c>
    </row>
    <row r="44" spans="1:17" x14ac:dyDescent="0.25">
      <c r="A44" s="5"/>
      <c r="B44" s="5"/>
      <c r="C44" s="5"/>
      <c r="D44" s="5"/>
      <c r="E44" s="5"/>
      <c r="F44" s="5"/>
      <c r="G44" s="5"/>
      <c r="H44" s="5"/>
      <c r="I44" s="5"/>
      <c r="J44" s="5"/>
      <c r="K44" s="354" t="s">
        <v>55</v>
      </c>
      <c r="L44" s="353">
        <f>N44+Q44</f>
        <v>750</v>
      </c>
      <c r="M44" s="353"/>
      <c r="N44" s="353">
        <f>N26*2+N27*2+N28+N29+N30+N31*4+N32*4+N33*2+N34*4+N35+N36+N37*4+N38*2+N39+N40+N41*2</f>
        <v>450.5</v>
      </c>
      <c r="O44" s="353"/>
      <c r="P44" s="353"/>
      <c r="Q44" s="353">
        <f>SUM(Q26:Q43)</f>
        <v>299.5</v>
      </c>
    </row>
    <row r="45" spans="1:17" ht="34.5" customHeight="1" x14ac:dyDescent="0.25">
      <c r="A45" s="349"/>
      <c r="B45" s="349"/>
      <c r="C45" s="349"/>
      <c r="D45" s="349"/>
      <c r="E45" s="349"/>
      <c r="F45" s="349"/>
      <c r="G45" s="349"/>
      <c r="H45" s="349"/>
      <c r="I45" s="349"/>
      <c r="J45" s="349"/>
      <c r="K45" s="384" t="s">
        <v>798</v>
      </c>
      <c r="L45" s="347"/>
      <c r="M45" s="348" t="s">
        <v>779</v>
      </c>
      <c r="N45" s="351">
        <v>12</v>
      </c>
      <c r="O45" s="348"/>
      <c r="P45" s="348" t="s">
        <v>761</v>
      </c>
      <c r="Q45" s="351">
        <v>25</v>
      </c>
    </row>
    <row r="46" spans="1:17" ht="34.5" x14ac:dyDescent="0.25">
      <c r="A46" s="349"/>
      <c r="B46" s="349"/>
      <c r="C46" s="349"/>
      <c r="D46" s="349"/>
      <c r="E46" s="349"/>
      <c r="F46" s="349"/>
      <c r="G46" s="349"/>
      <c r="H46" s="349"/>
      <c r="I46" s="349"/>
      <c r="J46" s="349"/>
      <c r="K46" s="385"/>
      <c r="L46" s="349"/>
      <c r="M46" s="350" t="s">
        <v>780</v>
      </c>
      <c r="N46" s="352">
        <v>15</v>
      </c>
      <c r="O46" s="350"/>
      <c r="P46" s="350" t="s">
        <v>207</v>
      </c>
      <c r="Q46" s="352">
        <v>3.5</v>
      </c>
    </row>
    <row r="47" spans="1:17" ht="23.25" x14ac:dyDescent="0.25">
      <c r="A47" s="349"/>
      <c r="B47" s="349"/>
      <c r="C47" s="349"/>
      <c r="D47" s="349"/>
      <c r="E47" s="349"/>
      <c r="F47" s="349"/>
      <c r="G47" s="349"/>
      <c r="H47" s="349"/>
      <c r="I47" s="349"/>
      <c r="J47" s="349"/>
      <c r="K47" s="385"/>
      <c r="L47" s="349"/>
      <c r="M47" s="350" t="s">
        <v>749</v>
      </c>
      <c r="N47" s="352">
        <v>20</v>
      </c>
      <c r="O47" s="350"/>
      <c r="P47" s="350" t="s">
        <v>762</v>
      </c>
      <c r="Q47" s="352">
        <v>35</v>
      </c>
    </row>
    <row r="48" spans="1:17" ht="23.25" x14ac:dyDescent="0.25">
      <c r="A48" s="349"/>
      <c r="B48" s="349"/>
      <c r="C48" s="349"/>
      <c r="D48" s="349"/>
      <c r="E48" s="349"/>
      <c r="F48" s="349"/>
      <c r="G48" s="349"/>
      <c r="H48" s="349"/>
      <c r="I48" s="349"/>
      <c r="J48" s="349"/>
      <c r="K48" s="385"/>
      <c r="L48" s="349"/>
      <c r="M48" s="350" t="s">
        <v>750</v>
      </c>
      <c r="N48" s="352">
        <v>90</v>
      </c>
      <c r="O48" s="350"/>
      <c r="P48" s="350" t="s">
        <v>763</v>
      </c>
      <c r="Q48" s="352">
        <v>10</v>
      </c>
    </row>
    <row r="49" spans="1:17" ht="23.25" x14ac:dyDescent="0.25">
      <c r="A49" s="349"/>
      <c r="B49" s="349"/>
      <c r="C49" s="349"/>
      <c r="D49" s="349"/>
      <c r="E49" s="349"/>
      <c r="F49" s="349"/>
      <c r="G49" s="349"/>
      <c r="H49" s="349"/>
      <c r="I49" s="349"/>
      <c r="J49" s="349"/>
      <c r="K49" s="385"/>
      <c r="L49" s="349"/>
      <c r="M49" s="350" t="s">
        <v>751</v>
      </c>
      <c r="N49" s="352">
        <v>10</v>
      </c>
      <c r="O49" s="350"/>
      <c r="P49" s="350" t="s">
        <v>764</v>
      </c>
      <c r="Q49" s="352">
        <v>45</v>
      </c>
    </row>
    <row r="50" spans="1:17" ht="23.25" x14ac:dyDescent="0.25">
      <c r="A50" s="349"/>
      <c r="B50" s="349"/>
      <c r="C50" s="349"/>
      <c r="D50" s="349"/>
      <c r="E50" s="349"/>
      <c r="F50" s="349"/>
      <c r="G50" s="349"/>
      <c r="H50" s="349"/>
      <c r="I50" s="349"/>
      <c r="J50" s="349"/>
      <c r="K50" s="385"/>
      <c r="L50" s="349"/>
      <c r="M50" s="350" t="s">
        <v>758</v>
      </c>
      <c r="N50" s="352">
        <v>2</v>
      </c>
      <c r="O50" s="350"/>
      <c r="P50" s="350" t="s">
        <v>765</v>
      </c>
      <c r="Q50" s="352">
        <v>5</v>
      </c>
    </row>
    <row r="51" spans="1:17" ht="23.25" x14ac:dyDescent="0.25">
      <c r="A51" s="349"/>
      <c r="B51" s="349"/>
      <c r="C51" s="349"/>
      <c r="D51" s="349"/>
      <c r="E51" s="349"/>
      <c r="F51" s="349"/>
      <c r="G51" s="349"/>
      <c r="H51" s="349"/>
      <c r="I51" s="349"/>
      <c r="J51" s="349"/>
      <c r="K51" s="385"/>
      <c r="L51" s="349"/>
      <c r="M51" s="350" t="s">
        <v>757</v>
      </c>
      <c r="N51" s="352">
        <v>15</v>
      </c>
      <c r="O51" s="350"/>
      <c r="P51" s="350" t="s">
        <v>766</v>
      </c>
      <c r="Q51" s="352">
        <v>10</v>
      </c>
    </row>
    <row r="52" spans="1:17" ht="34.5" x14ac:dyDescent="0.25">
      <c r="A52" s="349"/>
      <c r="B52" s="349"/>
      <c r="C52" s="349"/>
      <c r="D52" s="349"/>
      <c r="E52" s="349"/>
      <c r="F52" s="349"/>
      <c r="G52" s="349"/>
      <c r="H52" s="349"/>
      <c r="I52" s="349"/>
      <c r="J52" s="349"/>
      <c r="K52" s="385"/>
      <c r="L52" s="349"/>
      <c r="M52" s="350" t="s">
        <v>756</v>
      </c>
      <c r="N52" s="352">
        <v>30</v>
      </c>
      <c r="O52" s="350"/>
      <c r="P52" s="350" t="s">
        <v>767</v>
      </c>
      <c r="Q52" s="352">
        <v>3</v>
      </c>
    </row>
    <row r="53" spans="1:17" ht="34.5" x14ac:dyDescent="0.25">
      <c r="A53" s="349"/>
      <c r="B53" s="349"/>
      <c r="C53" s="349"/>
      <c r="D53" s="349"/>
      <c r="E53" s="349"/>
      <c r="F53" s="349"/>
      <c r="G53" s="349"/>
      <c r="H53" s="349"/>
      <c r="I53" s="349"/>
      <c r="J53" s="349"/>
      <c r="K53" s="385"/>
      <c r="L53" s="349"/>
      <c r="M53" s="350" t="s">
        <v>755</v>
      </c>
      <c r="N53" s="352">
        <v>7</v>
      </c>
      <c r="O53" s="350"/>
      <c r="P53" s="350" t="s">
        <v>768</v>
      </c>
      <c r="Q53" s="352">
        <v>5</v>
      </c>
    </row>
    <row r="54" spans="1:17" ht="23.25" x14ac:dyDescent="0.25">
      <c r="A54" s="349"/>
      <c r="B54" s="349"/>
      <c r="C54" s="349"/>
      <c r="D54" s="349"/>
      <c r="E54" s="349"/>
      <c r="F54" s="349"/>
      <c r="G54" s="349"/>
      <c r="H54" s="349"/>
      <c r="I54" s="349"/>
      <c r="J54" s="349"/>
      <c r="K54" s="385"/>
      <c r="L54" s="349"/>
      <c r="M54" s="350" t="s">
        <v>752</v>
      </c>
      <c r="N54" s="352">
        <v>35</v>
      </c>
      <c r="O54" s="350"/>
      <c r="P54" s="350" t="s">
        <v>769</v>
      </c>
      <c r="Q54" s="352">
        <v>25</v>
      </c>
    </row>
    <row r="55" spans="1:17" ht="23.25" x14ac:dyDescent="0.25">
      <c r="A55" s="349"/>
      <c r="B55" s="349"/>
      <c r="C55" s="349"/>
      <c r="D55" s="349"/>
      <c r="E55" s="349"/>
      <c r="F55" s="349"/>
      <c r="G55" s="349"/>
      <c r="H55" s="349"/>
      <c r="I55" s="349"/>
      <c r="J55" s="349"/>
      <c r="K55" s="385"/>
      <c r="L55" s="349"/>
      <c r="M55" s="350" t="s">
        <v>753</v>
      </c>
      <c r="N55" s="352">
        <v>20</v>
      </c>
      <c r="O55" s="350"/>
      <c r="P55" s="350" t="s">
        <v>770</v>
      </c>
      <c r="Q55" s="352">
        <v>30</v>
      </c>
    </row>
    <row r="56" spans="1:17" ht="23.25" x14ac:dyDescent="0.25">
      <c r="A56" s="349"/>
      <c r="B56" s="349"/>
      <c r="C56" s="349"/>
      <c r="D56" s="349"/>
      <c r="E56" s="349"/>
      <c r="F56" s="349"/>
      <c r="G56" s="349"/>
      <c r="H56" s="349"/>
      <c r="I56" s="349"/>
      <c r="J56" s="349"/>
      <c r="K56" s="385"/>
      <c r="L56" s="349"/>
      <c r="M56" s="350" t="s">
        <v>754</v>
      </c>
      <c r="N56" s="352">
        <v>3</v>
      </c>
      <c r="O56" s="350"/>
      <c r="P56" s="350" t="s">
        <v>771</v>
      </c>
      <c r="Q56" s="352">
        <v>10</v>
      </c>
    </row>
    <row r="57" spans="1:17" ht="23.25" x14ac:dyDescent="0.25">
      <c r="A57" s="349"/>
      <c r="B57" s="349"/>
      <c r="C57" s="349"/>
      <c r="D57" s="349"/>
      <c r="E57" s="349"/>
      <c r="F57" s="349"/>
      <c r="G57" s="349"/>
      <c r="H57" s="349"/>
      <c r="I57" s="349"/>
      <c r="J57" s="349"/>
      <c r="K57" s="385"/>
      <c r="L57" s="349"/>
      <c r="M57" s="350" t="s">
        <v>778</v>
      </c>
      <c r="N57" s="352">
        <v>10</v>
      </c>
      <c r="O57" s="350"/>
      <c r="P57" s="350" t="s">
        <v>772</v>
      </c>
      <c r="Q57" s="352">
        <v>15</v>
      </c>
    </row>
    <row r="58" spans="1:17" ht="34.5" x14ac:dyDescent="0.25">
      <c r="A58" s="349"/>
      <c r="B58" s="349"/>
      <c r="C58" s="349"/>
      <c r="D58" s="349"/>
      <c r="E58" s="349"/>
      <c r="F58" s="349"/>
      <c r="G58" s="349"/>
      <c r="H58" s="349"/>
      <c r="I58" s="349"/>
      <c r="J58" s="349"/>
      <c r="K58" s="385"/>
      <c r="L58" s="349"/>
      <c r="M58" s="350" t="s">
        <v>759</v>
      </c>
      <c r="N58" s="352">
        <v>6.5</v>
      </c>
      <c r="O58" s="350"/>
      <c r="P58" s="350" t="s">
        <v>773</v>
      </c>
      <c r="Q58" s="352">
        <v>25</v>
      </c>
    </row>
    <row r="59" spans="1:17" ht="34.5" x14ac:dyDescent="0.25">
      <c r="A59" s="349"/>
      <c r="B59" s="349"/>
      <c r="C59" s="349"/>
      <c r="D59" s="349"/>
      <c r="E59" s="349"/>
      <c r="F59" s="349"/>
      <c r="G59" s="349"/>
      <c r="H59" s="349"/>
      <c r="I59" s="349"/>
      <c r="J59" s="349"/>
      <c r="K59" s="385"/>
      <c r="L59" s="349"/>
      <c r="M59" s="350" t="s">
        <v>760</v>
      </c>
      <c r="N59" s="352">
        <v>10</v>
      </c>
      <c r="O59" s="350"/>
      <c r="P59" s="350" t="s">
        <v>774</v>
      </c>
      <c r="Q59" s="352">
        <v>6</v>
      </c>
    </row>
    <row r="60" spans="1:17" ht="68.25" x14ac:dyDescent="0.25">
      <c r="A60" s="349"/>
      <c r="B60" s="349"/>
      <c r="C60" s="349"/>
      <c r="D60" s="349"/>
      <c r="E60" s="349"/>
      <c r="F60" s="349"/>
      <c r="G60" s="349"/>
      <c r="H60" s="349"/>
      <c r="I60" s="349"/>
      <c r="J60" s="349"/>
      <c r="K60" s="385"/>
      <c r="L60" s="349"/>
      <c r="M60" s="350" t="s">
        <v>781</v>
      </c>
      <c r="N60" s="352">
        <v>8.5</v>
      </c>
      <c r="O60" s="350"/>
      <c r="P60" s="350" t="s">
        <v>775</v>
      </c>
      <c r="Q60" s="352">
        <v>15</v>
      </c>
    </row>
    <row r="61" spans="1:17" x14ac:dyDescent="0.25">
      <c r="A61" s="349"/>
      <c r="B61" s="349"/>
      <c r="C61" s="349"/>
      <c r="D61" s="349"/>
      <c r="E61" s="349"/>
      <c r="F61" s="349"/>
      <c r="G61" s="349"/>
      <c r="H61" s="349"/>
      <c r="I61" s="349"/>
      <c r="J61" s="349"/>
      <c r="K61" s="386"/>
      <c r="L61" s="349"/>
      <c r="M61" s="350"/>
      <c r="N61" s="352"/>
      <c r="O61" s="350"/>
      <c r="P61" s="350" t="s">
        <v>776</v>
      </c>
      <c r="Q61" s="352">
        <v>7</v>
      </c>
    </row>
    <row r="62" spans="1:17" ht="23.25" x14ac:dyDescent="0.25">
      <c r="A62" s="349"/>
      <c r="B62" s="349"/>
      <c r="C62" s="349"/>
      <c r="D62" s="349"/>
      <c r="E62" s="349"/>
      <c r="F62" s="349"/>
      <c r="G62" s="349"/>
      <c r="H62" s="349"/>
      <c r="I62" s="349"/>
      <c r="J62" s="349"/>
      <c r="K62" s="5"/>
      <c r="L62" s="349"/>
      <c r="M62" s="350"/>
      <c r="N62" s="352"/>
      <c r="O62" s="350"/>
      <c r="P62" s="350" t="s">
        <v>777</v>
      </c>
      <c r="Q62" s="352">
        <v>25</v>
      </c>
    </row>
    <row r="63" spans="1:17" x14ac:dyDescent="0.25">
      <c r="A63" s="349"/>
      <c r="B63" s="349"/>
      <c r="C63" s="349"/>
      <c r="D63" s="349"/>
      <c r="E63" s="349"/>
      <c r="F63" s="349"/>
      <c r="G63" s="349"/>
      <c r="H63" s="349"/>
      <c r="I63" s="349"/>
      <c r="J63" s="349"/>
      <c r="K63" s="354" t="s">
        <v>55</v>
      </c>
      <c r="L63" s="353">
        <f>N63+Q63</f>
        <v>750</v>
      </c>
      <c r="M63" s="353"/>
      <c r="N63" s="353">
        <f>N45*2+N46*2+N47+N48+N49+N50*4+N51*4+N52*2+N53*4+N54+N55+N56*4+N57*2+N58+N59+N60*2</f>
        <v>450.5</v>
      </c>
      <c r="O63" s="353"/>
      <c r="P63" s="353"/>
      <c r="Q63" s="353">
        <f>SUM(Q45:Q62)</f>
        <v>299.5</v>
      </c>
    </row>
    <row r="64" spans="1:17" ht="34.5" customHeight="1" x14ac:dyDescent="0.25">
      <c r="A64" s="349"/>
      <c r="B64" s="349"/>
      <c r="C64" s="349"/>
      <c r="D64" s="349"/>
      <c r="E64" s="349"/>
      <c r="F64" s="349"/>
      <c r="G64" s="349"/>
      <c r="H64" s="349"/>
      <c r="I64" s="349"/>
      <c r="J64" s="349"/>
      <c r="K64" s="384" t="s">
        <v>799</v>
      </c>
      <c r="L64" s="347"/>
      <c r="M64" s="348" t="s">
        <v>779</v>
      </c>
      <c r="N64" s="351">
        <v>12</v>
      </c>
      <c r="O64" s="348"/>
      <c r="P64" s="348" t="s">
        <v>761</v>
      </c>
      <c r="Q64" s="351">
        <v>25</v>
      </c>
    </row>
    <row r="65" spans="1:17" ht="34.5" x14ac:dyDescent="0.25">
      <c r="A65" s="349"/>
      <c r="B65" s="349"/>
      <c r="C65" s="349"/>
      <c r="D65" s="349"/>
      <c r="E65" s="349"/>
      <c r="F65" s="349"/>
      <c r="G65" s="349"/>
      <c r="H65" s="349"/>
      <c r="I65" s="349"/>
      <c r="J65" s="349"/>
      <c r="K65" s="385"/>
      <c r="L65" s="349"/>
      <c r="M65" s="350" t="s">
        <v>780</v>
      </c>
      <c r="N65" s="352">
        <v>15</v>
      </c>
      <c r="O65" s="350"/>
      <c r="P65" s="350" t="s">
        <v>207</v>
      </c>
      <c r="Q65" s="352">
        <v>3.5</v>
      </c>
    </row>
    <row r="66" spans="1:17" ht="23.25" x14ac:dyDescent="0.25">
      <c r="A66" s="349"/>
      <c r="B66" s="349"/>
      <c r="C66" s="349"/>
      <c r="D66" s="349"/>
      <c r="E66" s="349"/>
      <c r="F66" s="349"/>
      <c r="G66" s="349"/>
      <c r="H66" s="349"/>
      <c r="I66" s="349"/>
      <c r="J66" s="349"/>
      <c r="K66" s="385"/>
      <c r="L66" s="349"/>
      <c r="M66" s="350" t="s">
        <v>749</v>
      </c>
      <c r="N66" s="352">
        <v>20</v>
      </c>
      <c r="O66" s="350"/>
      <c r="P66" s="350" t="s">
        <v>762</v>
      </c>
      <c r="Q66" s="352">
        <v>35</v>
      </c>
    </row>
    <row r="67" spans="1:17" ht="23.25" x14ac:dyDescent="0.25">
      <c r="A67" s="349"/>
      <c r="B67" s="349"/>
      <c r="C67" s="349"/>
      <c r="D67" s="349"/>
      <c r="E67" s="349"/>
      <c r="F67" s="349"/>
      <c r="G67" s="349"/>
      <c r="H67" s="349"/>
      <c r="I67" s="349"/>
      <c r="J67" s="349"/>
      <c r="K67" s="385"/>
      <c r="L67" s="349"/>
      <c r="M67" s="350" t="s">
        <v>750</v>
      </c>
      <c r="N67" s="352">
        <v>90</v>
      </c>
      <c r="O67" s="350"/>
      <c r="P67" s="350" t="s">
        <v>763</v>
      </c>
      <c r="Q67" s="352">
        <v>10</v>
      </c>
    </row>
    <row r="68" spans="1:17" ht="23.25" x14ac:dyDescent="0.25">
      <c r="A68" s="349"/>
      <c r="B68" s="349"/>
      <c r="C68" s="349"/>
      <c r="D68" s="349"/>
      <c r="E68" s="349"/>
      <c r="F68" s="349"/>
      <c r="G68" s="349"/>
      <c r="H68" s="349"/>
      <c r="I68" s="349"/>
      <c r="J68" s="349"/>
      <c r="K68" s="385"/>
      <c r="L68" s="349"/>
      <c r="M68" s="350" t="s">
        <v>751</v>
      </c>
      <c r="N68" s="352">
        <v>10</v>
      </c>
      <c r="O68" s="350"/>
      <c r="P68" s="350" t="s">
        <v>764</v>
      </c>
      <c r="Q68" s="352">
        <v>45</v>
      </c>
    </row>
    <row r="69" spans="1:17" ht="23.25" x14ac:dyDescent="0.25">
      <c r="A69" s="349"/>
      <c r="B69" s="349"/>
      <c r="C69" s="349"/>
      <c r="D69" s="349"/>
      <c r="E69" s="349"/>
      <c r="F69" s="349"/>
      <c r="G69" s="349"/>
      <c r="H69" s="349"/>
      <c r="I69" s="349"/>
      <c r="J69" s="349"/>
      <c r="K69" s="385"/>
      <c r="L69" s="349"/>
      <c r="M69" s="350" t="s">
        <v>758</v>
      </c>
      <c r="N69" s="352">
        <v>2</v>
      </c>
      <c r="O69" s="350"/>
      <c r="P69" s="350" t="s">
        <v>765</v>
      </c>
      <c r="Q69" s="352">
        <v>5</v>
      </c>
    </row>
    <row r="70" spans="1:17" ht="23.25" x14ac:dyDescent="0.25">
      <c r="A70" s="349"/>
      <c r="B70" s="349"/>
      <c r="C70" s="349"/>
      <c r="D70" s="349"/>
      <c r="E70" s="349"/>
      <c r="F70" s="349"/>
      <c r="G70" s="349"/>
      <c r="H70" s="349"/>
      <c r="I70" s="349"/>
      <c r="J70" s="349"/>
      <c r="K70" s="385"/>
      <c r="L70" s="349"/>
      <c r="M70" s="350" t="s">
        <v>757</v>
      </c>
      <c r="N70" s="352">
        <v>15</v>
      </c>
      <c r="O70" s="350"/>
      <c r="P70" s="350" t="s">
        <v>766</v>
      </c>
      <c r="Q70" s="352">
        <v>10</v>
      </c>
    </row>
    <row r="71" spans="1:17" ht="34.5" x14ac:dyDescent="0.25">
      <c r="A71" s="349"/>
      <c r="B71" s="349"/>
      <c r="C71" s="349"/>
      <c r="D71" s="349"/>
      <c r="E71" s="349"/>
      <c r="F71" s="349"/>
      <c r="G71" s="349"/>
      <c r="H71" s="349"/>
      <c r="I71" s="349"/>
      <c r="J71" s="349"/>
      <c r="K71" s="385"/>
      <c r="L71" s="349"/>
      <c r="M71" s="350" t="s">
        <v>756</v>
      </c>
      <c r="N71" s="352">
        <v>30</v>
      </c>
      <c r="O71" s="350"/>
      <c r="P71" s="350" t="s">
        <v>767</v>
      </c>
      <c r="Q71" s="352">
        <v>3</v>
      </c>
    </row>
    <row r="72" spans="1:17" ht="34.5" x14ac:dyDescent="0.25">
      <c r="A72" s="349"/>
      <c r="B72" s="349"/>
      <c r="C72" s="349"/>
      <c r="D72" s="349"/>
      <c r="E72" s="349"/>
      <c r="F72" s="349"/>
      <c r="G72" s="349"/>
      <c r="H72" s="349"/>
      <c r="I72" s="349"/>
      <c r="J72" s="349"/>
      <c r="K72" s="385"/>
      <c r="L72" s="349"/>
      <c r="M72" s="350" t="s">
        <v>755</v>
      </c>
      <c r="N72" s="352">
        <v>7</v>
      </c>
      <c r="O72" s="350"/>
      <c r="P72" s="350" t="s">
        <v>768</v>
      </c>
      <c r="Q72" s="352">
        <v>5</v>
      </c>
    </row>
    <row r="73" spans="1:17" ht="23.25" x14ac:dyDescent="0.25">
      <c r="A73" s="349"/>
      <c r="B73" s="349"/>
      <c r="C73" s="349"/>
      <c r="D73" s="349"/>
      <c r="E73" s="349"/>
      <c r="F73" s="349"/>
      <c r="G73" s="349"/>
      <c r="H73" s="349"/>
      <c r="I73" s="349"/>
      <c r="J73" s="349"/>
      <c r="K73" s="385"/>
      <c r="L73" s="349"/>
      <c r="M73" s="350" t="s">
        <v>752</v>
      </c>
      <c r="N73" s="352">
        <v>35</v>
      </c>
      <c r="O73" s="350"/>
      <c r="P73" s="350" t="s">
        <v>769</v>
      </c>
      <c r="Q73" s="352">
        <v>25</v>
      </c>
    </row>
    <row r="74" spans="1:17" ht="23.25" x14ac:dyDescent="0.25">
      <c r="A74" s="349"/>
      <c r="B74" s="349"/>
      <c r="C74" s="349"/>
      <c r="D74" s="349"/>
      <c r="E74" s="349"/>
      <c r="F74" s="349"/>
      <c r="G74" s="349"/>
      <c r="H74" s="349"/>
      <c r="I74" s="349"/>
      <c r="J74" s="349"/>
      <c r="K74" s="385"/>
      <c r="L74" s="349"/>
      <c r="M74" s="350" t="s">
        <v>753</v>
      </c>
      <c r="N74" s="352">
        <v>20</v>
      </c>
      <c r="O74" s="350"/>
      <c r="P74" s="350" t="s">
        <v>770</v>
      </c>
      <c r="Q74" s="352">
        <v>30</v>
      </c>
    </row>
    <row r="75" spans="1:17" ht="23.25" x14ac:dyDescent="0.25">
      <c r="A75" s="349"/>
      <c r="B75" s="349"/>
      <c r="C75" s="349"/>
      <c r="D75" s="349"/>
      <c r="E75" s="349"/>
      <c r="F75" s="349"/>
      <c r="G75" s="349"/>
      <c r="H75" s="349"/>
      <c r="I75" s="349"/>
      <c r="J75" s="349"/>
      <c r="K75" s="385"/>
      <c r="L75" s="349"/>
      <c r="M75" s="350" t="s">
        <v>754</v>
      </c>
      <c r="N75" s="352">
        <v>3</v>
      </c>
      <c r="O75" s="350"/>
      <c r="P75" s="350" t="s">
        <v>771</v>
      </c>
      <c r="Q75" s="352">
        <v>10</v>
      </c>
    </row>
    <row r="76" spans="1:17" ht="23.25" x14ac:dyDescent="0.25">
      <c r="A76" s="349"/>
      <c r="B76" s="349"/>
      <c r="C76" s="349"/>
      <c r="D76" s="349"/>
      <c r="E76" s="349"/>
      <c r="F76" s="349"/>
      <c r="G76" s="349"/>
      <c r="H76" s="349"/>
      <c r="I76" s="349"/>
      <c r="J76" s="349"/>
      <c r="K76" s="385"/>
      <c r="L76" s="349"/>
      <c r="M76" s="350" t="s">
        <v>778</v>
      </c>
      <c r="N76" s="352">
        <v>10</v>
      </c>
      <c r="O76" s="350"/>
      <c r="P76" s="350" t="s">
        <v>772</v>
      </c>
      <c r="Q76" s="352">
        <v>15</v>
      </c>
    </row>
    <row r="77" spans="1:17" ht="34.5" x14ac:dyDescent="0.25">
      <c r="A77" s="349"/>
      <c r="B77" s="349"/>
      <c r="C77" s="349"/>
      <c r="D77" s="349"/>
      <c r="E77" s="349"/>
      <c r="F77" s="349"/>
      <c r="G77" s="349"/>
      <c r="H77" s="349"/>
      <c r="I77" s="349"/>
      <c r="J77" s="349"/>
      <c r="K77" s="385"/>
      <c r="L77" s="349"/>
      <c r="M77" s="350" t="s">
        <v>759</v>
      </c>
      <c r="N77" s="352">
        <v>6.5</v>
      </c>
      <c r="O77" s="350"/>
      <c r="P77" s="350" t="s">
        <v>773</v>
      </c>
      <c r="Q77" s="352">
        <v>25</v>
      </c>
    </row>
    <row r="78" spans="1:17" ht="34.5" x14ac:dyDescent="0.25">
      <c r="A78" s="349"/>
      <c r="B78" s="349"/>
      <c r="C78" s="349"/>
      <c r="D78" s="349"/>
      <c r="E78" s="349"/>
      <c r="F78" s="349"/>
      <c r="G78" s="349"/>
      <c r="H78" s="349"/>
      <c r="I78" s="349"/>
      <c r="J78" s="349"/>
      <c r="K78" s="385"/>
      <c r="L78" s="349"/>
      <c r="M78" s="350" t="s">
        <v>760</v>
      </c>
      <c r="N78" s="352">
        <v>10</v>
      </c>
      <c r="O78" s="350"/>
      <c r="P78" s="350" t="s">
        <v>774</v>
      </c>
      <c r="Q78" s="352">
        <v>6</v>
      </c>
    </row>
    <row r="79" spans="1:17" ht="68.25" x14ac:dyDescent="0.25">
      <c r="A79" s="349"/>
      <c r="B79" s="349"/>
      <c r="C79" s="349"/>
      <c r="D79" s="349"/>
      <c r="E79" s="349"/>
      <c r="F79" s="349"/>
      <c r="G79" s="349"/>
      <c r="H79" s="349"/>
      <c r="I79" s="349"/>
      <c r="J79" s="349"/>
      <c r="K79" s="385"/>
      <c r="L79" s="349"/>
      <c r="M79" s="350" t="s">
        <v>781</v>
      </c>
      <c r="N79" s="352">
        <v>8.5</v>
      </c>
      <c r="O79" s="350"/>
      <c r="P79" s="350" t="s">
        <v>775</v>
      </c>
      <c r="Q79" s="352">
        <v>15</v>
      </c>
    </row>
    <row r="80" spans="1:17" x14ac:dyDescent="0.25">
      <c r="A80" s="349"/>
      <c r="B80" s="349"/>
      <c r="C80" s="349"/>
      <c r="D80" s="349"/>
      <c r="E80" s="349"/>
      <c r="F80" s="349"/>
      <c r="G80" s="349"/>
      <c r="H80" s="349"/>
      <c r="I80" s="349"/>
      <c r="J80" s="349"/>
      <c r="K80" s="386"/>
      <c r="L80" s="349"/>
      <c r="M80" s="350"/>
      <c r="N80" s="352"/>
      <c r="O80" s="350"/>
      <c r="P80" s="350" t="s">
        <v>776</v>
      </c>
      <c r="Q80" s="352">
        <v>7</v>
      </c>
    </row>
    <row r="81" spans="1:17" ht="23.25" x14ac:dyDescent="0.25">
      <c r="A81" s="349"/>
      <c r="B81" s="349"/>
      <c r="C81" s="349"/>
      <c r="D81" s="349"/>
      <c r="E81" s="349"/>
      <c r="F81" s="349"/>
      <c r="G81" s="349"/>
      <c r="H81" s="349"/>
      <c r="I81" s="349"/>
      <c r="J81" s="349"/>
      <c r="K81" s="5"/>
      <c r="L81" s="349"/>
      <c r="M81" s="350"/>
      <c r="N81" s="352"/>
      <c r="O81" s="350"/>
      <c r="P81" s="350" t="s">
        <v>777</v>
      </c>
      <c r="Q81" s="352">
        <v>25</v>
      </c>
    </row>
    <row r="82" spans="1:17" x14ac:dyDescent="0.25">
      <c r="A82" s="349"/>
      <c r="B82" s="349"/>
      <c r="C82" s="349"/>
      <c r="D82" s="349"/>
      <c r="E82" s="349"/>
      <c r="F82" s="349"/>
      <c r="G82" s="349"/>
      <c r="H82" s="349"/>
      <c r="I82" s="349"/>
      <c r="J82" s="349"/>
      <c r="K82" s="354" t="s">
        <v>55</v>
      </c>
      <c r="L82" s="353">
        <f>N82+Q82</f>
        <v>750</v>
      </c>
      <c r="M82" s="353"/>
      <c r="N82" s="353">
        <f>N64*2+N65*2+N66+N67+N68+N69*4+N70*4+N71*2+N72*4+N73+N74+N75*4+N76*2+N77+N78+N79*2</f>
        <v>450.5</v>
      </c>
      <c r="O82" s="353"/>
      <c r="P82" s="353"/>
      <c r="Q82" s="353">
        <f>SUM(Q64:Q81)</f>
        <v>299.5</v>
      </c>
    </row>
    <row r="83" spans="1:17" ht="47.25" customHeight="1" x14ac:dyDescent="0.25">
      <c r="A83" s="349"/>
      <c r="B83" s="349"/>
      <c r="C83" s="349"/>
      <c r="D83" s="349"/>
      <c r="E83" s="349"/>
      <c r="F83" s="349"/>
      <c r="G83" s="349"/>
      <c r="H83" s="349"/>
      <c r="I83" s="349"/>
      <c r="J83" s="349"/>
      <c r="K83" s="363" t="s">
        <v>800</v>
      </c>
      <c r="L83" s="364">
        <f>N83+Q83</f>
        <v>3000</v>
      </c>
      <c r="M83" s="365"/>
      <c r="N83" s="364">
        <f>N25+N44+N63+N82</f>
        <v>1802</v>
      </c>
      <c r="O83" s="365"/>
      <c r="P83" s="365"/>
      <c r="Q83" s="364">
        <f>Q25+Q44+Q63+Q82</f>
        <v>1198</v>
      </c>
    </row>
    <row r="84" spans="1:17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</row>
    <row r="85" spans="1:17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</row>
    <row r="86" spans="1:17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</row>
    <row r="87" spans="1:17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</row>
  </sheetData>
  <mergeCells count="18">
    <mergeCell ref="K45:K61"/>
    <mergeCell ref="K64:K80"/>
    <mergeCell ref="O3:Q4"/>
    <mergeCell ref="K7:K23"/>
    <mergeCell ref="K26:K35"/>
    <mergeCell ref="A1:Q1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N4"/>
  </mergeCells>
  <pageMargins left="0.7" right="0.7" top="0.75" bottom="0.75" header="0.3" footer="0.3"/>
  <pageSetup paperSize="9" scale="81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312"/>
  <sheetViews>
    <sheetView zoomScaleNormal="100" zoomScaleSheetLayoutView="50" zoomScalePageLayoutView="70" workbookViewId="0">
      <selection activeCell="J10" sqref="J10"/>
    </sheetView>
  </sheetViews>
  <sheetFormatPr defaultRowHeight="15" x14ac:dyDescent="0.25"/>
  <cols>
    <col min="1" max="1" width="10.7109375" customWidth="1"/>
    <col min="2" max="4" width="18" customWidth="1"/>
    <col min="5" max="5" width="16.140625" customWidth="1"/>
    <col min="6" max="7" width="15.85546875" customWidth="1"/>
    <col min="8" max="8" width="15" customWidth="1"/>
    <col min="9" max="10" width="15.7109375" customWidth="1"/>
    <col min="11" max="11" width="17.42578125" customWidth="1"/>
    <col min="12" max="12" width="10.7109375" customWidth="1"/>
    <col min="13" max="13" width="13.28515625" customWidth="1"/>
    <col min="14" max="14" width="13" customWidth="1"/>
    <col min="15" max="15" width="27.7109375" customWidth="1"/>
    <col min="16" max="16" width="22.28515625" customWidth="1"/>
    <col min="17" max="17" width="13.85546875" customWidth="1"/>
    <col min="18" max="18" width="15.7109375" style="13" customWidth="1"/>
    <col min="19" max="19" width="14.5703125" customWidth="1"/>
    <col min="20" max="20" width="15.28515625" customWidth="1"/>
    <col min="21" max="21" width="14" customWidth="1"/>
    <col min="22" max="22" width="14.42578125" customWidth="1"/>
    <col min="23" max="23" width="13.140625" customWidth="1"/>
    <col min="24" max="24" width="13.28515625" customWidth="1"/>
    <col min="25" max="25" width="14" customWidth="1"/>
    <col min="26" max="27" width="13.28515625" customWidth="1"/>
    <col min="28" max="28" width="14.5703125" customWidth="1"/>
    <col min="29" max="29" width="13.140625" customWidth="1"/>
    <col min="30" max="30" width="13" customWidth="1"/>
    <col min="31" max="31" width="14.85546875" customWidth="1"/>
    <col min="32" max="32" width="14" customWidth="1"/>
    <col min="33" max="33" width="13.28515625" customWidth="1"/>
    <col min="34" max="34" width="14.5703125" customWidth="1"/>
    <col min="35" max="35" width="13.140625" customWidth="1"/>
  </cols>
  <sheetData>
    <row r="1" spans="1:35" ht="65.25" customHeight="1" x14ac:dyDescent="0.25">
      <c r="A1" s="418" t="s">
        <v>18</v>
      </c>
      <c r="B1" s="419"/>
      <c r="C1" s="419"/>
      <c r="D1" s="419"/>
      <c r="E1" s="419"/>
      <c r="F1" s="419"/>
      <c r="G1" s="419"/>
      <c r="H1" s="419"/>
      <c r="I1" s="419"/>
      <c r="J1" s="419"/>
      <c r="K1" s="419"/>
      <c r="L1" s="419"/>
      <c r="M1" s="419"/>
      <c r="N1" s="419"/>
      <c r="O1" s="419"/>
      <c r="P1" s="419"/>
      <c r="Q1" s="419"/>
      <c r="R1" s="419"/>
      <c r="S1" s="419"/>
      <c r="T1" s="419"/>
      <c r="U1" s="419"/>
      <c r="V1" s="419"/>
      <c r="W1" s="419"/>
      <c r="X1" s="419"/>
      <c r="Y1" s="419"/>
      <c r="Z1" s="419"/>
      <c r="AA1" s="419"/>
      <c r="AB1" s="419"/>
      <c r="AC1" s="419"/>
      <c r="AD1" s="419"/>
      <c r="AE1" s="419"/>
      <c r="AF1" s="419"/>
      <c r="AG1" s="419"/>
      <c r="AH1" s="419"/>
      <c r="AI1" s="419"/>
    </row>
    <row r="2" spans="1:35" ht="30" customHeight="1" x14ac:dyDescent="0.25"/>
    <row r="3" spans="1:35" ht="37.5" customHeight="1" x14ac:dyDescent="0.25">
      <c r="A3" s="413" t="s">
        <v>0</v>
      </c>
      <c r="B3" s="410" t="s">
        <v>661</v>
      </c>
      <c r="C3" s="410" t="s">
        <v>49</v>
      </c>
      <c r="D3" s="410" t="s">
        <v>48</v>
      </c>
      <c r="E3" s="391" t="s">
        <v>712</v>
      </c>
      <c r="F3" s="391" t="s">
        <v>713</v>
      </c>
      <c r="G3" s="410" t="s">
        <v>714</v>
      </c>
      <c r="H3" s="391" t="s">
        <v>26</v>
      </c>
      <c r="I3" s="391" t="s">
        <v>715</v>
      </c>
      <c r="J3" s="410" t="s">
        <v>716</v>
      </c>
      <c r="K3" s="413" t="s">
        <v>27</v>
      </c>
      <c r="L3" s="429" t="s">
        <v>28</v>
      </c>
      <c r="M3" s="429"/>
      <c r="N3" s="429"/>
      <c r="O3" s="429" t="s">
        <v>11</v>
      </c>
      <c r="P3" s="429"/>
      <c r="Q3" s="429"/>
      <c r="R3" s="429"/>
      <c r="S3" s="429"/>
      <c r="T3" s="429"/>
      <c r="U3" s="429"/>
      <c r="V3" s="429"/>
      <c r="W3" s="429"/>
      <c r="X3" s="429"/>
      <c r="Y3" s="429"/>
      <c r="Z3" s="429"/>
      <c r="AA3" s="430"/>
      <c r="AB3" s="430"/>
      <c r="AC3" s="430"/>
      <c r="AD3" s="430"/>
      <c r="AE3" s="430"/>
      <c r="AF3" s="430"/>
      <c r="AG3" s="430"/>
      <c r="AH3" s="430"/>
      <c r="AI3" s="430"/>
    </row>
    <row r="4" spans="1:35" ht="56.25" customHeight="1" x14ac:dyDescent="0.25">
      <c r="A4" s="414"/>
      <c r="B4" s="427"/>
      <c r="C4" s="411"/>
      <c r="D4" s="411"/>
      <c r="E4" s="394"/>
      <c r="F4" s="394"/>
      <c r="G4" s="411"/>
      <c r="H4" s="394"/>
      <c r="I4" s="394"/>
      <c r="J4" s="411"/>
      <c r="K4" s="414"/>
      <c r="L4" s="420"/>
      <c r="M4" s="420"/>
      <c r="N4" s="420"/>
      <c r="O4" s="421" t="s">
        <v>12</v>
      </c>
      <c r="P4" s="422"/>
      <c r="Q4" s="423"/>
      <c r="R4" s="421" t="s">
        <v>13</v>
      </c>
      <c r="S4" s="422"/>
      <c r="T4" s="423"/>
      <c r="U4" s="421" t="s">
        <v>30</v>
      </c>
      <c r="V4" s="424"/>
      <c r="W4" s="425"/>
      <c r="X4" s="421" t="s">
        <v>14</v>
      </c>
      <c r="Y4" s="424"/>
      <c r="Z4" s="425"/>
      <c r="AA4" s="421" t="s">
        <v>15</v>
      </c>
      <c r="AB4" s="426"/>
      <c r="AC4" s="423"/>
      <c r="AD4" s="421" t="s">
        <v>16</v>
      </c>
      <c r="AE4" s="422"/>
      <c r="AF4" s="423"/>
      <c r="AG4" s="413" t="s">
        <v>17</v>
      </c>
      <c r="AH4" s="420"/>
      <c r="AI4" s="420"/>
    </row>
    <row r="5" spans="1:35" ht="140.25" x14ac:dyDescent="0.25">
      <c r="A5" s="414"/>
      <c r="B5" s="428"/>
      <c r="C5" s="412"/>
      <c r="D5" s="412"/>
      <c r="E5" s="395"/>
      <c r="F5" s="395"/>
      <c r="G5" s="412"/>
      <c r="H5" s="395"/>
      <c r="I5" s="395"/>
      <c r="J5" s="412"/>
      <c r="K5" s="414"/>
      <c r="L5" s="11" t="s">
        <v>8</v>
      </c>
      <c r="M5" s="11" t="s">
        <v>35</v>
      </c>
      <c r="N5" s="12" t="s">
        <v>19</v>
      </c>
      <c r="O5" s="11" t="s">
        <v>9</v>
      </c>
      <c r="P5" s="11" t="s">
        <v>10</v>
      </c>
      <c r="Q5" s="12" t="s">
        <v>7</v>
      </c>
      <c r="R5" s="11" t="s">
        <v>9</v>
      </c>
      <c r="S5" s="11" t="s">
        <v>10</v>
      </c>
      <c r="T5" s="12" t="s">
        <v>7</v>
      </c>
      <c r="U5" s="11" t="s">
        <v>9</v>
      </c>
      <c r="V5" s="11" t="s">
        <v>10</v>
      </c>
      <c r="W5" s="12" t="s">
        <v>7</v>
      </c>
      <c r="X5" s="11" t="s">
        <v>9</v>
      </c>
      <c r="Y5" s="11" t="s">
        <v>10</v>
      </c>
      <c r="Z5" s="12" t="s">
        <v>7</v>
      </c>
      <c r="AA5" s="11" t="s">
        <v>9</v>
      </c>
      <c r="AB5" s="11" t="s">
        <v>10</v>
      </c>
      <c r="AC5" s="12" t="s">
        <v>7</v>
      </c>
      <c r="AD5" s="11" t="s">
        <v>9</v>
      </c>
      <c r="AE5" s="11" t="s">
        <v>10</v>
      </c>
      <c r="AF5" s="12" t="s">
        <v>7</v>
      </c>
      <c r="AG5" s="11" t="s">
        <v>9</v>
      </c>
      <c r="AH5" s="11" t="s">
        <v>10</v>
      </c>
      <c r="AI5" s="12" t="s">
        <v>7</v>
      </c>
    </row>
    <row r="6" spans="1:35" x14ac:dyDescent="0.25">
      <c r="A6" s="6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  <c r="H6" s="6">
        <v>8</v>
      </c>
      <c r="I6" s="6">
        <v>9</v>
      </c>
      <c r="J6" s="6">
        <v>10</v>
      </c>
      <c r="K6" s="6">
        <v>11</v>
      </c>
      <c r="L6" s="6">
        <v>12</v>
      </c>
      <c r="M6" s="6">
        <v>13</v>
      </c>
      <c r="N6" s="6">
        <v>14</v>
      </c>
      <c r="O6" s="31">
        <v>15</v>
      </c>
      <c r="P6" s="6">
        <v>16</v>
      </c>
      <c r="Q6" s="6">
        <v>17</v>
      </c>
      <c r="R6" s="6">
        <v>18</v>
      </c>
      <c r="S6" s="6">
        <v>19</v>
      </c>
      <c r="T6" s="6">
        <v>20</v>
      </c>
      <c r="U6" s="6">
        <v>21</v>
      </c>
      <c r="V6" s="6">
        <v>22</v>
      </c>
      <c r="W6" s="6">
        <v>23</v>
      </c>
      <c r="X6" s="6">
        <v>24</v>
      </c>
      <c r="Y6" s="6">
        <v>25</v>
      </c>
      <c r="Z6" s="6">
        <v>26</v>
      </c>
      <c r="AA6" s="6">
        <v>27</v>
      </c>
      <c r="AB6" s="6">
        <v>28</v>
      </c>
      <c r="AC6" s="6">
        <v>29</v>
      </c>
      <c r="AD6" s="6">
        <v>30</v>
      </c>
      <c r="AE6" s="6">
        <v>31</v>
      </c>
      <c r="AF6" s="6">
        <v>32</v>
      </c>
      <c r="AG6" s="6">
        <v>33</v>
      </c>
      <c r="AH6" s="6">
        <v>34</v>
      </c>
      <c r="AI6" s="6">
        <v>35</v>
      </c>
    </row>
    <row r="7" spans="1:35" ht="41.25" customHeight="1" x14ac:dyDescent="0.3">
      <c r="A7" s="6" t="s">
        <v>52</v>
      </c>
      <c r="B7" s="40">
        <v>42635.71</v>
      </c>
      <c r="C7" s="40">
        <v>85</v>
      </c>
      <c r="D7" s="40">
        <v>27271.01</v>
      </c>
      <c r="E7" s="40">
        <v>25750.92</v>
      </c>
      <c r="F7" s="370">
        <v>60.39</v>
      </c>
      <c r="G7" s="40">
        <v>4544.28</v>
      </c>
      <c r="H7" s="40">
        <v>5757.99</v>
      </c>
      <c r="I7" s="370">
        <v>10.65</v>
      </c>
      <c r="J7" s="40">
        <v>1016.12</v>
      </c>
      <c r="K7" s="415" t="s">
        <v>56</v>
      </c>
      <c r="L7" s="23"/>
      <c r="M7" s="6"/>
      <c r="N7" s="6"/>
      <c r="O7" s="24"/>
      <c r="P7" s="184" t="s">
        <v>745</v>
      </c>
      <c r="Q7" s="55">
        <v>200</v>
      </c>
      <c r="R7" s="30"/>
      <c r="S7" s="25"/>
      <c r="T7" s="37"/>
      <c r="U7" s="6">
        <v>0</v>
      </c>
      <c r="V7" s="6" t="s">
        <v>60</v>
      </c>
      <c r="W7" s="42">
        <v>9</v>
      </c>
      <c r="X7" s="17"/>
      <c r="Y7" s="25"/>
      <c r="Z7" s="38"/>
      <c r="AA7" s="17"/>
      <c r="AB7" s="20"/>
      <c r="AC7" s="41"/>
      <c r="AD7" s="20"/>
      <c r="AE7" s="24" t="s">
        <v>731</v>
      </c>
      <c r="AF7" s="37">
        <v>800</v>
      </c>
      <c r="AG7" s="6"/>
      <c r="AH7" s="6"/>
      <c r="AI7" s="6"/>
    </row>
    <row r="8" spans="1:35" ht="39.75" x14ac:dyDescent="0.3">
      <c r="A8" s="6"/>
      <c r="B8" s="6"/>
      <c r="C8" s="6"/>
      <c r="D8" s="6"/>
      <c r="E8" s="6"/>
      <c r="F8" s="6"/>
      <c r="G8" s="6"/>
      <c r="H8" s="6"/>
      <c r="I8" s="6"/>
      <c r="J8" s="6"/>
      <c r="K8" s="416"/>
      <c r="L8" s="23"/>
      <c r="M8" s="6"/>
      <c r="N8" s="6"/>
      <c r="O8" s="24"/>
      <c r="P8" s="95" t="s">
        <v>746</v>
      </c>
      <c r="Q8" s="265">
        <v>4</v>
      </c>
      <c r="R8" s="27"/>
      <c r="S8" s="5"/>
      <c r="T8" s="6"/>
      <c r="U8" s="6"/>
      <c r="V8" s="6" t="s">
        <v>61</v>
      </c>
      <c r="W8" s="42">
        <v>5</v>
      </c>
      <c r="X8" s="24"/>
      <c r="Y8" s="21"/>
      <c r="Z8" s="38"/>
      <c r="AA8" s="17"/>
      <c r="AB8" s="6"/>
      <c r="AC8" s="6"/>
      <c r="AD8" s="24"/>
      <c r="AE8" s="52" t="s">
        <v>735</v>
      </c>
      <c r="AF8" s="37">
        <v>200</v>
      </c>
      <c r="AG8" s="6"/>
      <c r="AH8" s="6"/>
      <c r="AI8" s="6"/>
    </row>
    <row r="9" spans="1:35" ht="57" customHeight="1" x14ac:dyDescent="0.25">
      <c r="A9" s="6"/>
      <c r="B9" s="6"/>
      <c r="C9" s="6"/>
      <c r="D9" s="6"/>
      <c r="E9" s="6"/>
      <c r="F9" s="6"/>
      <c r="G9" s="6"/>
      <c r="H9" s="6"/>
      <c r="I9" s="6"/>
      <c r="J9" s="6"/>
      <c r="K9" s="416"/>
      <c r="L9" s="23"/>
      <c r="M9" s="6"/>
      <c r="N9" s="6"/>
      <c r="O9" s="20"/>
      <c r="P9" s="19"/>
      <c r="Q9" s="37"/>
      <c r="R9" s="20"/>
      <c r="S9" s="5"/>
      <c r="T9" s="6"/>
      <c r="U9" s="6"/>
      <c r="V9" s="6" t="s">
        <v>62</v>
      </c>
      <c r="W9" s="42">
        <v>32.1</v>
      </c>
      <c r="X9" s="24"/>
      <c r="Y9" s="26"/>
      <c r="Z9" s="38"/>
      <c r="AA9" s="6"/>
      <c r="AB9" s="6"/>
      <c r="AC9" s="6"/>
      <c r="AD9" s="6"/>
      <c r="AE9" s="52" t="s">
        <v>740</v>
      </c>
      <c r="AF9" s="37">
        <v>85</v>
      </c>
      <c r="AG9" s="6"/>
      <c r="AH9" s="6"/>
      <c r="AI9" s="6"/>
    </row>
    <row r="10" spans="1:35" ht="52.5" x14ac:dyDescent="0.3">
      <c r="A10" s="6"/>
      <c r="B10" s="6"/>
      <c r="C10" s="6"/>
      <c r="D10" s="6"/>
      <c r="E10" s="6"/>
      <c r="F10" s="6"/>
      <c r="G10" s="6"/>
      <c r="H10" s="6"/>
      <c r="I10" s="6"/>
      <c r="J10" s="6"/>
      <c r="K10" s="417"/>
      <c r="L10" s="6"/>
      <c r="M10" s="6"/>
      <c r="N10" s="6"/>
      <c r="O10" s="19"/>
      <c r="P10" s="19"/>
      <c r="Q10" s="37"/>
      <c r="R10" s="24"/>
      <c r="T10" s="6"/>
      <c r="U10" s="6"/>
      <c r="V10" s="6" t="s">
        <v>63</v>
      </c>
      <c r="W10" s="42">
        <v>43.9</v>
      </c>
      <c r="X10" s="20"/>
      <c r="Y10" s="17"/>
      <c r="Z10" s="38"/>
      <c r="AA10" s="6"/>
      <c r="AB10" s="6"/>
      <c r="AC10" s="6"/>
      <c r="AD10" s="21"/>
      <c r="AE10" s="53" t="s">
        <v>742</v>
      </c>
      <c r="AF10" s="341">
        <v>40</v>
      </c>
      <c r="AG10" s="3"/>
      <c r="AH10" s="6"/>
      <c r="AI10" s="6"/>
    </row>
    <row r="11" spans="1:35" ht="65.25" x14ac:dyDescent="0.3">
      <c r="A11" s="6"/>
      <c r="B11" s="6"/>
      <c r="C11" s="6"/>
      <c r="D11" s="6"/>
      <c r="E11" s="6"/>
      <c r="F11" s="6"/>
      <c r="G11" s="6"/>
      <c r="H11" s="6"/>
      <c r="I11" s="6"/>
      <c r="J11" s="6"/>
      <c r="K11" s="59"/>
      <c r="L11" s="6"/>
      <c r="M11" s="6"/>
      <c r="N11" s="6"/>
      <c r="O11" s="24"/>
      <c r="P11" s="24"/>
      <c r="Q11" s="37"/>
      <c r="R11" s="10"/>
      <c r="S11" s="6"/>
      <c r="T11" s="6"/>
      <c r="U11" s="6"/>
      <c r="V11" s="6" t="s">
        <v>64</v>
      </c>
      <c r="W11" s="42">
        <v>620.75</v>
      </c>
      <c r="X11" s="24"/>
      <c r="Y11" s="24"/>
      <c r="Z11" s="38"/>
      <c r="AA11" s="6"/>
      <c r="AB11" s="6"/>
      <c r="AC11" s="6"/>
      <c r="AD11" s="25"/>
      <c r="AF11" s="42"/>
      <c r="AG11" s="6"/>
      <c r="AH11" s="6"/>
      <c r="AI11" s="6"/>
    </row>
    <row r="12" spans="1:35" ht="39" x14ac:dyDescent="0.25">
      <c r="A12" s="6"/>
      <c r="B12" s="6"/>
      <c r="C12" s="6"/>
      <c r="D12" s="6"/>
      <c r="E12" s="6"/>
      <c r="F12" s="6"/>
      <c r="G12" s="6"/>
      <c r="H12" s="6"/>
      <c r="I12" s="6"/>
      <c r="J12" s="6"/>
      <c r="K12" s="59"/>
      <c r="L12" s="6"/>
      <c r="M12" s="6" t="s">
        <v>65</v>
      </c>
      <c r="N12" s="42">
        <v>130</v>
      </c>
      <c r="O12" s="18"/>
      <c r="P12" s="23"/>
      <c r="Q12" s="37"/>
      <c r="R12" s="24"/>
      <c r="S12" s="24"/>
      <c r="T12" s="35"/>
      <c r="U12" s="6"/>
      <c r="V12" s="5"/>
      <c r="W12" s="5"/>
      <c r="X12" s="24"/>
      <c r="Y12" s="24"/>
      <c r="Z12" s="38"/>
      <c r="AA12" s="6"/>
      <c r="AB12" s="6"/>
      <c r="AC12" s="6"/>
      <c r="AD12" s="20"/>
      <c r="AE12" s="6"/>
      <c r="AF12" s="42"/>
      <c r="AG12" s="6"/>
      <c r="AH12" s="6"/>
      <c r="AI12" s="6"/>
    </row>
    <row r="13" spans="1:35" ht="52.5" x14ac:dyDescent="0.3">
      <c r="A13" s="6"/>
      <c r="B13" s="6"/>
      <c r="C13" s="6"/>
      <c r="D13" s="6"/>
      <c r="E13" s="6"/>
      <c r="F13" s="6"/>
      <c r="G13" s="6"/>
      <c r="H13" s="6"/>
      <c r="I13" s="6"/>
      <c r="J13" s="6"/>
      <c r="K13" s="59"/>
      <c r="L13" s="6"/>
      <c r="M13" s="6" t="s">
        <v>66</v>
      </c>
      <c r="N13" s="42">
        <v>140</v>
      </c>
      <c r="O13" s="29"/>
      <c r="P13" s="27"/>
      <c r="Q13" s="37"/>
      <c r="R13" s="10"/>
      <c r="S13" s="6"/>
      <c r="T13" s="6"/>
      <c r="U13" s="6"/>
      <c r="V13" s="5"/>
      <c r="W13" s="5"/>
      <c r="X13" s="28"/>
      <c r="Y13" s="26"/>
      <c r="Z13" s="38"/>
      <c r="AA13" s="6"/>
      <c r="AB13" s="6"/>
      <c r="AC13" s="6"/>
      <c r="AD13" s="24"/>
      <c r="AE13" s="6"/>
      <c r="AF13" s="42"/>
      <c r="AG13" s="6"/>
      <c r="AH13" s="6"/>
      <c r="AI13" s="6"/>
    </row>
    <row r="14" spans="1:35" ht="26.25" customHeight="1" x14ac:dyDescent="0.3">
      <c r="A14" s="6"/>
      <c r="B14" s="6"/>
      <c r="C14" s="6"/>
      <c r="D14" s="6"/>
      <c r="E14" s="6"/>
      <c r="F14" s="6"/>
      <c r="G14" s="6"/>
      <c r="H14" s="6"/>
      <c r="I14" s="6"/>
      <c r="J14" s="6"/>
      <c r="K14" s="66" t="s">
        <v>55</v>
      </c>
      <c r="L14" s="60"/>
      <c r="M14" s="60"/>
      <c r="N14" s="116">
        <f>N12+N13</f>
        <v>270</v>
      </c>
      <c r="O14" s="61"/>
      <c r="P14" s="62"/>
      <c r="Q14" s="177">
        <f>Q7*2+Q8*10</f>
        <v>440</v>
      </c>
      <c r="R14" s="60"/>
      <c r="S14" s="60"/>
      <c r="T14" s="60"/>
      <c r="U14" s="56"/>
      <c r="V14" s="64"/>
      <c r="W14" s="177">
        <f>SUM(W7:W13)</f>
        <v>710.75</v>
      </c>
      <c r="X14" s="65"/>
      <c r="Y14" s="64"/>
      <c r="Z14" s="63"/>
      <c r="AA14" s="60"/>
      <c r="AB14" s="60"/>
      <c r="AC14" s="60"/>
      <c r="AD14" s="65"/>
      <c r="AE14" s="60"/>
      <c r="AF14" s="336">
        <f>AF7+AF8+AF9*2+AF10*4</f>
        <v>1330</v>
      </c>
      <c r="AG14" s="60"/>
      <c r="AH14" s="60"/>
      <c r="AI14" s="60"/>
    </row>
    <row r="15" spans="1:35" ht="105" customHeight="1" x14ac:dyDescent="0.3">
      <c r="A15" s="6"/>
      <c r="B15" s="6"/>
      <c r="C15" s="6"/>
      <c r="D15" s="6"/>
      <c r="E15" s="6"/>
      <c r="F15" s="6"/>
      <c r="G15" s="6"/>
      <c r="H15" s="6"/>
      <c r="I15" s="6"/>
      <c r="J15" s="6"/>
      <c r="K15" s="45" t="s">
        <v>57</v>
      </c>
      <c r="L15" s="315"/>
      <c r="M15" s="315"/>
      <c r="N15" s="315"/>
      <c r="O15" s="330"/>
      <c r="P15" s="295" t="s">
        <v>748</v>
      </c>
      <c r="Q15" s="345">
        <v>200</v>
      </c>
      <c r="R15" s="315"/>
      <c r="S15" s="315"/>
      <c r="T15" s="315"/>
      <c r="U15" s="310"/>
      <c r="V15" s="94" t="s">
        <v>247</v>
      </c>
      <c r="W15" s="55">
        <v>350</v>
      </c>
      <c r="X15" s="326"/>
      <c r="Y15" s="325"/>
      <c r="Z15" s="327"/>
      <c r="AA15" s="315"/>
      <c r="AB15" s="315"/>
      <c r="AC15" s="315"/>
      <c r="AD15" s="189" t="s">
        <v>739</v>
      </c>
      <c r="AE15" s="32" t="s">
        <v>732</v>
      </c>
      <c r="AF15" s="55">
        <v>200</v>
      </c>
      <c r="AG15" s="315"/>
      <c r="AH15" s="315"/>
      <c r="AI15" s="315"/>
    </row>
    <row r="16" spans="1:35" ht="249" customHeight="1" x14ac:dyDescent="0.3">
      <c r="A16" s="6"/>
      <c r="B16" s="6"/>
      <c r="C16" s="6"/>
      <c r="D16" s="6"/>
      <c r="E16" s="6"/>
      <c r="F16" s="6"/>
      <c r="G16" s="6"/>
      <c r="H16" s="6"/>
      <c r="I16" s="6"/>
      <c r="J16" s="6"/>
      <c r="K16" s="329"/>
      <c r="L16" s="315"/>
      <c r="M16" s="315"/>
      <c r="N16" s="315"/>
      <c r="O16" s="330"/>
      <c r="P16" s="95" t="s">
        <v>747</v>
      </c>
      <c r="Q16" s="265">
        <v>4</v>
      </c>
      <c r="R16" s="315"/>
      <c r="S16" s="315"/>
      <c r="T16" s="315"/>
      <c r="U16" s="310"/>
      <c r="V16" s="94" t="s">
        <v>730</v>
      </c>
      <c r="W16" s="55">
        <v>500</v>
      </c>
      <c r="X16" s="326"/>
      <c r="Y16" s="325"/>
      <c r="Z16" s="327"/>
      <c r="AA16" s="315"/>
      <c r="AB16" s="315"/>
      <c r="AC16" s="315"/>
      <c r="AD16" s="186" t="s">
        <v>738</v>
      </c>
      <c r="AE16" s="95" t="s">
        <v>733</v>
      </c>
      <c r="AF16" s="342">
        <v>200</v>
      </c>
      <c r="AG16" s="315"/>
      <c r="AH16" s="315"/>
      <c r="AI16" s="315"/>
    </row>
    <row r="17" spans="1:36" ht="111.75" customHeight="1" x14ac:dyDescent="0.3">
      <c r="A17" s="6"/>
      <c r="B17" s="6"/>
      <c r="C17" s="6"/>
      <c r="D17" s="6"/>
      <c r="E17" s="6"/>
      <c r="F17" s="6"/>
      <c r="G17" s="6"/>
      <c r="H17" s="6"/>
      <c r="I17" s="6"/>
      <c r="J17" s="6"/>
      <c r="K17" s="329"/>
      <c r="L17" s="315"/>
      <c r="M17" s="331"/>
      <c r="N17" s="331"/>
      <c r="O17" s="330"/>
      <c r="P17" s="323"/>
      <c r="Q17" s="324"/>
      <c r="R17" s="315"/>
      <c r="S17" s="315"/>
      <c r="T17" s="315"/>
      <c r="U17" s="310"/>
      <c r="V17" s="340" t="s">
        <v>741</v>
      </c>
      <c r="W17" s="265">
        <v>200</v>
      </c>
      <c r="X17" s="326"/>
      <c r="Y17" s="325"/>
      <c r="Z17" s="327"/>
      <c r="AA17" s="315"/>
      <c r="AB17" s="315"/>
      <c r="AC17" s="315"/>
      <c r="AD17" s="189" t="s">
        <v>737</v>
      </c>
      <c r="AE17" s="94" t="s">
        <v>734</v>
      </c>
      <c r="AF17" s="343">
        <v>75</v>
      </c>
      <c r="AG17" s="315"/>
      <c r="AH17" s="83"/>
      <c r="AI17" s="54"/>
    </row>
    <row r="18" spans="1:36" ht="57.75" customHeight="1" x14ac:dyDescent="0.3">
      <c r="A18" s="6"/>
      <c r="B18" s="6"/>
      <c r="C18" s="6"/>
      <c r="D18" s="6"/>
      <c r="E18" s="6"/>
      <c r="F18" s="6"/>
      <c r="G18" s="6"/>
      <c r="H18" s="6"/>
      <c r="I18" s="6"/>
      <c r="J18" s="6"/>
      <c r="K18" s="329"/>
      <c r="L18" s="315"/>
      <c r="M18" s="331"/>
      <c r="N18" s="331"/>
      <c r="O18" s="330"/>
      <c r="P18" s="323"/>
      <c r="Q18" s="324"/>
      <c r="R18" s="315"/>
      <c r="S18" s="315"/>
      <c r="T18" s="315"/>
      <c r="U18" s="310"/>
      <c r="V18" s="94"/>
      <c r="W18" s="55"/>
      <c r="X18" s="326"/>
      <c r="Y18" s="325"/>
      <c r="Z18" s="327"/>
      <c r="AA18" s="315"/>
      <c r="AB18" s="315"/>
      <c r="AC18" s="315"/>
      <c r="AD18" s="94" t="s">
        <v>736</v>
      </c>
      <c r="AE18" s="52" t="s">
        <v>740</v>
      </c>
      <c r="AF18" s="37">
        <v>85</v>
      </c>
      <c r="AG18" s="315"/>
      <c r="AH18" s="315"/>
      <c r="AI18" s="315"/>
    </row>
    <row r="19" spans="1:36" ht="57.75" customHeight="1" x14ac:dyDescent="0.3">
      <c r="A19" s="6"/>
      <c r="B19" s="6"/>
      <c r="C19" s="6"/>
      <c r="D19" s="6"/>
      <c r="E19" s="6"/>
      <c r="F19" s="6"/>
      <c r="G19" s="6"/>
      <c r="H19" s="6"/>
      <c r="I19" s="6"/>
      <c r="J19" s="6"/>
      <c r="K19" s="329"/>
      <c r="L19" s="315"/>
      <c r="M19" s="331"/>
      <c r="N19" s="331"/>
      <c r="O19" s="330"/>
      <c r="P19" s="323"/>
      <c r="Q19" s="324"/>
      <c r="R19" s="315"/>
      <c r="S19" s="315"/>
      <c r="T19" s="315"/>
      <c r="U19" s="310"/>
      <c r="V19" s="94"/>
      <c r="W19" s="55"/>
      <c r="X19" s="326"/>
      <c r="Y19" s="325"/>
      <c r="Z19" s="327"/>
      <c r="AA19" s="315"/>
      <c r="AB19" s="315"/>
      <c r="AC19" s="315"/>
      <c r="AD19" s="94"/>
      <c r="AE19" s="53" t="s">
        <v>743</v>
      </c>
      <c r="AF19" s="344">
        <v>40</v>
      </c>
      <c r="AG19" s="315"/>
      <c r="AH19" s="315"/>
      <c r="AI19" s="315"/>
    </row>
    <row r="20" spans="1:36" ht="94.5" customHeight="1" x14ac:dyDescent="0.3">
      <c r="A20" s="6"/>
      <c r="B20" s="6"/>
      <c r="C20" s="6"/>
      <c r="D20" s="6"/>
      <c r="E20" s="6"/>
      <c r="F20" s="6"/>
      <c r="G20" s="6"/>
      <c r="H20" s="6"/>
      <c r="I20" s="6"/>
      <c r="J20" s="6"/>
      <c r="K20" s="329"/>
      <c r="L20" s="315"/>
      <c r="M20" s="331"/>
      <c r="N20" s="331"/>
      <c r="O20" s="330"/>
      <c r="P20" s="323"/>
      <c r="Q20" s="324"/>
      <c r="R20" s="315"/>
      <c r="S20" s="315"/>
      <c r="T20" s="315"/>
      <c r="U20" s="310"/>
      <c r="V20" s="94"/>
      <c r="W20" s="55"/>
      <c r="X20" s="326"/>
      <c r="Y20" s="325"/>
      <c r="Z20" s="327"/>
      <c r="AA20" s="315"/>
      <c r="AB20" s="315"/>
      <c r="AC20" s="315"/>
      <c r="AD20" s="94"/>
      <c r="AE20" s="83" t="s">
        <v>744</v>
      </c>
      <c r="AF20" s="54">
        <v>65</v>
      </c>
      <c r="AG20" s="315"/>
      <c r="AH20" s="315"/>
      <c r="AI20" s="315"/>
    </row>
    <row r="21" spans="1:36" ht="54.75" customHeight="1" x14ac:dyDescent="0.3">
      <c r="A21" s="6"/>
      <c r="B21" s="6"/>
      <c r="C21" s="6"/>
      <c r="D21" s="6"/>
      <c r="E21" s="6"/>
      <c r="F21" s="6"/>
      <c r="G21" s="6"/>
      <c r="H21" s="6"/>
      <c r="I21" s="6"/>
      <c r="J21" s="6"/>
      <c r="K21" s="329"/>
      <c r="L21" s="315"/>
      <c r="M21" s="331"/>
      <c r="N21" s="331"/>
      <c r="O21" s="330"/>
      <c r="P21" s="323"/>
      <c r="Q21" s="324"/>
      <c r="R21" s="315"/>
      <c r="S21" s="315"/>
      <c r="T21" s="315"/>
      <c r="U21" s="310"/>
      <c r="V21" s="94"/>
      <c r="W21" s="55"/>
      <c r="X21" s="326"/>
      <c r="Y21" s="325"/>
      <c r="Z21" s="327"/>
      <c r="AA21" s="315"/>
      <c r="AB21" s="315"/>
      <c r="AC21" s="315"/>
      <c r="AD21" s="94"/>
      <c r="AE21" s="24" t="s">
        <v>731</v>
      </c>
      <c r="AF21" s="37">
        <v>800</v>
      </c>
      <c r="AG21" s="315"/>
      <c r="AH21" s="315"/>
      <c r="AI21" s="315"/>
    </row>
    <row r="22" spans="1:36" ht="42" customHeight="1" x14ac:dyDescent="0.3">
      <c r="A22" s="6"/>
      <c r="B22" s="6"/>
      <c r="C22" s="6"/>
      <c r="D22" s="6"/>
      <c r="E22" s="6"/>
      <c r="F22" s="6"/>
      <c r="G22" s="6"/>
      <c r="H22" s="6"/>
      <c r="I22" s="6"/>
      <c r="J22" s="6"/>
      <c r="K22" s="66" t="s">
        <v>55</v>
      </c>
      <c r="L22" s="336">
        <f>W22+AF22+Q22</f>
        <v>7650</v>
      </c>
      <c r="M22" s="334"/>
      <c r="N22" s="334"/>
      <c r="O22" s="61"/>
      <c r="P22" s="62"/>
      <c r="Q22" s="336">
        <f>Q15*4+Q16*20</f>
        <v>880</v>
      </c>
      <c r="R22" s="60"/>
      <c r="S22" s="60"/>
      <c r="T22" s="60"/>
      <c r="U22" s="56"/>
      <c r="V22" s="335"/>
      <c r="W22" s="336">
        <f>W15*4+W16*4+W17*4</f>
        <v>4200</v>
      </c>
      <c r="X22" s="65"/>
      <c r="Y22" s="64"/>
      <c r="Z22" s="63"/>
      <c r="AA22" s="60"/>
      <c r="AB22" s="60"/>
      <c r="AC22" s="60"/>
      <c r="AD22" s="335"/>
      <c r="AE22" s="60"/>
      <c r="AF22" s="336">
        <f>AF15*3+AF16+AF17*4+AF18*2+AF19*6+AF20*4+AF21</f>
        <v>2570</v>
      </c>
      <c r="AG22" s="60"/>
      <c r="AH22" s="60"/>
      <c r="AI22" s="60"/>
    </row>
    <row r="23" spans="1:36" ht="44.25" customHeight="1" x14ac:dyDescent="0.3">
      <c r="A23" s="6"/>
      <c r="B23" s="6"/>
      <c r="C23" s="6"/>
      <c r="D23" s="6"/>
      <c r="E23" s="6"/>
      <c r="F23" s="6"/>
      <c r="G23" s="6"/>
      <c r="H23" s="6"/>
      <c r="I23" s="6"/>
      <c r="J23" s="6"/>
      <c r="K23" s="339" t="s">
        <v>657</v>
      </c>
      <c r="L23" s="338">
        <f>W23+AF23+Q23</f>
        <v>10130.75</v>
      </c>
      <c r="M23" s="328"/>
      <c r="N23" s="328"/>
      <c r="O23" s="333"/>
      <c r="P23" s="271"/>
      <c r="Q23" s="338">
        <f>Q14+Q22</f>
        <v>1320</v>
      </c>
      <c r="R23" s="270"/>
      <c r="S23" s="270"/>
      <c r="T23" s="270"/>
      <c r="U23" s="287"/>
      <c r="V23" s="272"/>
      <c r="W23" s="338">
        <f>W14+W22</f>
        <v>4910.75</v>
      </c>
      <c r="X23" s="273"/>
      <c r="Y23" s="272"/>
      <c r="Z23" s="274"/>
      <c r="AA23" s="270"/>
      <c r="AB23" s="270"/>
      <c r="AC23" s="270"/>
      <c r="AD23" s="287"/>
      <c r="AE23" s="270"/>
      <c r="AF23" s="338">
        <f>AF14+AF22</f>
        <v>3900</v>
      </c>
      <c r="AG23" s="270"/>
      <c r="AH23" s="270"/>
      <c r="AI23" s="270"/>
      <c r="AJ23" s="314"/>
    </row>
    <row r="24" spans="1:36" ht="25.5" customHeight="1" x14ac:dyDescent="0.3">
      <c r="A24" s="6"/>
      <c r="B24" s="6"/>
      <c r="C24" s="6"/>
      <c r="D24" s="6"/>
      <c r="E24" s="6"/>
      <c r="F24" s="6"/>
      <c r="G24" s="6"/>
      <c r="H24" s="6"/>
      <c r="I24" s="6"/>
      <c r="J24" s="6"/>
      <c r="K24" s="396" t="s">
        <v>67</v>
      </c>
      <c r="L24" s="337"/>
      <c r="M24" s="5"/>
      <c r="N24" s="68"/>
      <c r="O24" s="332" t="s">
        <v>68</v>
      </c>
      <c r="P24" s="70" t="s">
        <v>69</v>
      </c>
      <c r="Q24" s="119">
        <v>1.1000000000000001</v>
      </c>
      <c r="R24" s="6"/>
      <c r="S24" s="6"/>
      <c r="T24" s="6"/>
      <c r="U24" s="21"/>
      <c r="V24" s="25"/>
      <c r="W24" s="38"/>
      <c r="X24" s="25"/>
      <c r="Y24" s="6"/>
      <c r="Z24" s="40"/>
      <c r="AA24" s="6"/>
      <c r="AB24" s="6"/>
      <c r="AC24" s="6"/>
      <c r="AD24" s="5"/>
      <c r="AE24" s="6"/>
      <c r="AF24" s="42"/>
      <c r="AG24" s="6"/>
      <c r="AH24" s="6"/>
      <c r="AI24" s="6"/>
    </row>
    <row r="25" spans="1:36" ht="18.75" x14ac:dyDescent="0.3">
      <c r="A25" s="6"/>
      <c r="B25" s="6"/>
      <c r="C25" s="6"/>
      <c r="D25" s="6"/>
      <c r="E25" s="6"/>
      <c r="F25" s="6"/>
      <c r="G25" s="6"/>
      <c r="H25" s="6"/>
      <c r="I25" s="6"/>
      <c r="J25" s="6"/>
      <c r="K25" s="398"/>
      <c r="L25" s="67"/>
      <c r="M25" s="5"/>
      <c r="N25" s="68"/>
      <c r="O25" s="69" t="s">
        <v>70</v>
      </c>
      <c r="P25" s="70" t="s">
        <v>71</v>
      </c>
      <c r="Q25" s="119">
        <v>4.2</v>
      </c>
      <c r="R25" s="6"/>
      <c r="S25" s="6"/>
      <c r="T25" s="6"/>
      <c r="U25" s="25"/>
      <c r="V25" s="26"/>
      <c r="W25" s="38"/>
      <c r="X25" s="26"/>
      <c r="Y25" s="6"/>
      <c r="Z25" s="40"/>
      <c r="AA25" s="6"/>
      <c r="AB25" s="6"/>
      <c r="AC25" s="6"/>
      <c r="AD25" s="21"/>
      <c r="AE25" s="6"/>
      <c r="AF25" s="42"/>
      <c r="AG25" s="6"/>
      <c r="AH25" s="6"/>
      <c r="AI25" s="6"/>
    </row>
    <row r="26" spans="1:36" ht="18.75" x14ac:dyDescent="0.25">
      <c r="A26" s="6"/>
      <c r="B26" s="6"/>
      <c r="C26" s="6"/>
      <c r="D26" s="6"/>
      <c r="E26" s="6"/>
      <c r="F26" s="6"/>
      <c r="G26" s="6"/>
      <c r="H26" s="6"/>
      <c r="I26" s="6"/>
      <c r="J26" s="6"/>
      <c r="K26" s="398"/>
      <c r="L26" s="67"/>
      <c r="M26" s="5"/>
      <c r="N26" s="68"/>
      <c r="O26" s="71" t="s">
        <v>72</v>
      </c>
      <c r="P26" s="70" t="s">
        <v>73</v>
      </c>
      <c r="Q26" s="119">
        <v>3</v>
      </c>
      <c r="R26" s="6"/>
      <c r="S26" s="6"/>
      <c r="T26" s="6"/>
      <c r="U26" s="26"/>
      <c r="V26" s="25"/>
      <c r="W26" s="38"/>
      <c r="X26" s="25"/>
      <c r="Y26" s="6"/>
      <c r="Z26" s="40"/>
      <c r="AA26" s="6"/>
      <c r="AB26" s="6"/>
      <c r="AC26" s="6"/>
      <c r="AD26" s="24"/>
      <c r="AE26" s="6"/>
      <c r="AF26" s="42"/>
      <c r="AG26" s="6"/>
      <c r="AH26" s="6"/>
      <c r="AI26" s="6"/>
    </row>
    <row r="27" spans="1:36" ht="18.75" x14ac:dyDescent="0.25">
      <c r="A27" s="6"/>
      <c r="B27" s="6"/>
      <c r="C27" s="6"/>
      <c r="D27" s="6"/>
      <c r="E27" s="6"/>
      <c r="F27" s="6"/>
      <c r="G27" s="6"/>
      <c r="H27" s="6"/>
      <c r="I27" s="6"/>
      <c r="J27" s="6"/>
      <c r="K27" s="398"/>
      <c r="L27" s="67"/>
      <c r="M27" s="5"/>
      <c r="N27" s="68"/>
      <c r="O27" s="72" t="s">
        <v>74</v>
      </c>
      <c r="P27" s="70" t="s">
        <v>75</v>
      </c>
      <c r="Q27" s="119">
        <v>14</v>
      </c>
      <c r="R27" s="6"/>
      <c r="S27" s="6"/>
      <c r="T27" s="6"/>
      <c r="U27" s="23"/>
      <c r="V27" s="6"/>
      <c r="W27" s="40"/>
      <c r="X27" s="22"/>
      <c r="Y27" s="6"/>
      <c r="Z27" s="40"/>
      <c r="AA27" s="6"/>
      <c r="AB27" s="6"/>
      <c r="AC27" s="6"/>
      <c r="AD27" s="6"/>
      <c r="AE27" s="6"/>
      <c r="AF27" s="42"/>
      <c r="AG27" s="6"/>
      <c r="AH27" s="6"/>
      <c r="AI27" s="6"/>
    </row>
    <row r="28" spans="1:36" ht="24.75" customHeight="1" x14ac:dyDescent="0.25">
      <c r="A28" s="6"/>
      <c r="B28" s="6"/>
      <c r="C28" s="6"/>
      <c r="D28" s="6"/>
      <c r="E28" s="6"/>
      <c r="F28" s="6"/>
      <c r="G28" s="6"/>
      <c r="H28" s="6"/>
      <c r="I28" s="6"/>
      <c r="J28" s="6"/>
      <c r="K28" s="398"/>
      <c r="L28" s="67"/>
      <c r="M28" s="5"/>
      <c r="N28" s="68"/>
      <c r="O28" s="72" t="s">
        <v>76</v>
      </c>
      <c r="P28" s="70" t="s">
        <v>77</v>
      </c>
      <c r="Q28" s="119">
        <v>6.4</v>
      </c>
      <c r="R28" s="6"/>
      <c r="S28" s="6"/>
      <c r="T28" s="6"/>
      <c r="U28" s="6"/>
      <c r="V28" s="6"/>
      <c r="W28" s="40"/>
      <c r="X28" s="6"/>
      <c r="Y28" s="6"/>
      <c r="Z28" s="6"/>
      <c r="AA28" s="6"/>
      <c r="AB28" s="6"/>
      <c r="AC28" s="6"/>
      <c r="AD28" s="6"/>
      <c r="AE28" s="6"/>
      <c r="AF28" s="42"/>
      <c r="AG28" s="6"/>
      <c r="AH28" s="6"/>
      <c r="AI28" s="6"/>
    </row>
    <row r="29" spans="1:36" x14ac:dyDescent="0.25">
      <c r="A29" s="6"/>
      <c r="B29" s="6"/>
      <c r="C29" s="6"/>
      <c r="D29" s="6"/>
      <c r="E29" s="6"/>
      <c r="F29" s="6"/>
      <c r="G29" s="6"/>
      <c r="H29" s="6"/>
      <c r="I29" s="6"/>
      <c r="J29" s="6"/>
      <c r="K29" s="398"/>
      <c r="L29" s="73"/>
      <c r="M29" s="5"/>
      <c r="N29" s="68"/>
      <c r="O29" s="74" t="s">
        <v>78</v>
      </c>
      <c r="P29" s="75" t="s">
        <v>79</v>
      </c>
      <c r="Q29" s="119">
        <v>10</v>
      </c>
      <c r="R29" s="6"/>
      <c r="S29" s="6"/>
      <c r="T29" s="6"/>
      <c r="U29" s="6"/>
      <c r="V29" s="6"/>
      <c r="W29" s="40"/>
      <c r="X29" s="6"/>
      <c r="Y29" s="6"/>
      <c r="Z29" s="6"/>
      <c r="AA29" s="6"/>
      <c r="AB29" s="6"/>
      <c r="AC29" s="6"/>
      <c r="AD29" s="6"/>
      <c r="AE29" s="6"/>
      <c r="AF29" s="42"/>
      <c r="AG29" s="6"/>
      <c r="AH29" s="6"/>
      <c r="AI29" s="6"/>
    </row>
    <row r="30" spans="1:36" ht="25.5" x14ac:dyDescent="0.25">
      <c r="A30" s="6"/>
      <c r="B30" s="6"/>
      <c r="C30" s="6"/>
      <c r="D30" s="6"/>
      <c r="E30" s="6"/>
      <c r="F30" s="6"/>
      <c r="G30" s="6"/>
      <c r="H30" s="6"/>
      <c r="I30" s="6"/>
      <c r="J30" s="6"/>
      <c r="K30" s="398"/>
      <c r="L30" s="76"/>
      <c r="M30" s="77"/>
      <c r="N30" s="40"/>
      <c r="O30" s="78" t="s">
        <v>80</v>
      </c>
      <c r="P30" s="70" t="s">
        <v>81</v>
      </c>
      <c r="Q30" s="119">
        <v>5</v>
      </c>
      <c r="R30" s="6"/>
      <c r="S30" s="6"/>
      <c r="T30" s="6"/>
      <c r="U30" s="6"/>
      <c r="V30" s="6"/>
      <c r="W30" s="40"/>
      <c r="X30" s="6"/>
      <c r="Y30" s="6"/>
      <c r="Z30" s="6"/>
      <c r="AA30" s="6"/>
      <c r="AB30" s="6"/>
      <c r="AC30" s="6"/>
      <c r="AD30" s="6"/>
      <c r="AE30" s="6"/>
      <c r="AF30" s="42"/>
      <c r="AG30" s="6"/>
      <c r="AH30" s="6"/>
      <c r="AI30" s="6"/>
    </row>
    <row r="31" spans="1:36" ht="27" customHeight="1" x14ac:dyDescent="0.25">
      <c r="A31" s="6"/>
      <c r="B31" s="6"/>
      <c r="C31" s="6"/>
      <c r="D31" s="6"/>
      <c r="E31" s="6"/>
      <c r="F31" s="6"/>
      <c r="G31" s="6"/>
      <c r="H31" s="6"/>
      <c r="I31" s="6"/>
      <c r="J31" s="6"/>
      <c r="K31" s="398"/>
      <c r="L31" s="79"/>
      <c r="M31" s="80"/>
      <c r="N31" s="40"/>
      <c r="O31" s="81" t="s">
        <v>82</v>
      </c>
      <c r="P31" s="70" t="s">
        <v>83</v>
      </c>
      <c r="Q31" s="119">
        <v>1</v>
      </c>
      <c r="R31" s="6"/>
      <c r="S31" s="6"/>
      <c r="T31" s="6"/>
      <c r="U31" s="6"/>
      <c r="V31" s="6"/>
      <c r="W31" s="40"/>
      <c r="X31" s="6"/>
      <c r="Y31" s="6"/>
      <c r="Z31" s="6"/>
      <c r="AA31" s="6"/>
      <c r="AB31" s="6"/>
      <c r="AC31" s="6"/>
      <c r="AD31" s="6"/>
      <c r="AE31" s="6"/>
      <c r="AF31" s="42"/>
      <c r="AG31" s="6"/>
      <c r="AH31" s="6"/>
      <c r="AI31" s="6"/>
    </row>
    <row r="32" spans="1:36" ht="24.75" customHeight="1" x14ac:dyDescent="0.25">
      <c r="A32" s="6"/>
      <c r="B32" s="6"/>
      <c r="C32" s="6"/>
      <c r="D32" s="6"/>
      <c r="E32" s="6"/>
      <c r="F32" s="6"/>
      <c r="G32" s="6"/>
      <c r="H32" s="6"/>
      <c r="I32" s="6"/>
      <c r="J32" s="6"/>
      <c r="K32" s="398"/>
      <c r="L32" s="6"/>
      <c r="M32" s="6"/>
      <c r="N32" s="40"/>
      <c r="O32" s="82" t="s">
        <v>84</v>
      </c>
      <c r="P32" s="70" t="s">
        <v>85</v>
      </c>
      <c r="Q32" s="119">
        <v>3</v>
      </c>
      <c r="R32" s="6"/>
      <c r="S32" s="6"/>
      <c r="T32" s="6"/>
      <c r="U32" s="6"/>
      <c r="V32" s="6"/>
      <c r="W32" s="40"/>
      <c r="X32" s="6"/>
      <c r="Y32" s="6"/>
      <c r="Z32" s="6"/>
      <c r="AA32" s="6"/>
      <c r="AB32" s="6"/>
      <c r="AC32" s="6"/>
      <c r="AD32" s="6"/>
      <c r="AE32" s="6"/>
      <c r="AF32" s="42"/>
      <c r="AG32" s="6"/>
      <c r="AH32" s="6"/>
      <c r="AI32" s="6"/>
    </row>
    <row r="33" spans="1:35" ht="26.25" customHeight="1" x14ac:dyDescent="0.25">
      <c r="A33" s="6"/>
      <c r="B33" s="6"/>
      <c r="C33" s="6"/>
      <c r="D33" s="6"/>
      <c r="E33" s="6"/>
      <c r="F33" s="6"/>
      <c r="G33" s="6"/>
      <c r="H33" s="6"/>
      <c r="I33" s="6"/>
      <c r="J33" s="6"/>
      <c r="K33" s="398"/>
      <c r="L33" s="6"/>
      <c r="M33" s="6"/>
      <c r="N33" s="40"/>
      <c r="O33" s="83" t="s">
        <v>86</v>
      </c>
      <c r="P33" s="70" t="s">
        <v>87</v>
      </c>
      <c r="Q33" s="119">
        <v>3</v>
      </c>
      <c r="R33" s="6"/>
      <c r="S33" s="6"/>
      <c r="T33" s="6"/>
      <c r="U33" s="6"/>
      <c r="V33" s="6"/>
      <c r="W33" s="40"/>
      <c r="X33" s="6"/>
      <c r="Y33" s="6"/>
      <c r="Z33" s="6"/>
      <c r="AA33" s="6"/>
      <c r="AB33" s="6"/>
      <c r="AC33" s="6"/>
      <c r="AD33" s="6"/>
      <c r="AE33" s="6"/>
      <c r="AF33" s="42"/>
      <c r="AG33" s="6"/>
      <c r="AH33" s="6"/>
      <c r="AI33" s="6"/>
    </row>
    <row r="34" spans="1:35" ht="27" customHeight="1" x14ac:dyDescent="0.25">
      <c r="A34" s="6"/>
      <c r="B34" s="6"/>
      <c r="C34" s="6"/>
      <c r="D34" s="6"/>
      <c r="E34" s="6"/>
      <c r="F34" s="6"/>
      <c r="G34" s="6"/>
      <c r="H34" s="6"/>
      <c r="I34" s="6"/>
      <c r="J34" s="6"/>
      <c r="K34" s="398"/>
      <c r="L34" s="6"/>
      <c r="M34" s="6"/>
      <c r="N34" s="40"/>
      <c r="O34" s="83" t="s">
        <v>88</v>
      </c>
      <c r="P34" s="70" t="s">
        <v>89</v>
      </c>
      <c r="Q34" s="119">
        <v>1.2</v>
      </c>
      <c r="R34" s="6"/>
      <c r="S34" s="6"/>
      <c r="T34" s="6"/>
      <c r="U34" s="6"/>
      <c r="V34" s="6"/>
      <c r="W34" s="40"/>
      <c r="X34" s="6"/>
      <c r="Y34" s="6"/>
      <c r="Z34" s="6"/>
      <c r="AA34" s="6"/>
      <c r="AB34" s="6"/>
      <c r="AC34" s="6"/>
      <c r="AD34" s="6"/>
      <c r="AE34" s="6"/>
      <c r="AF34" s="42"/>
      <c r="AG34" s="6"/>
      <c r="AH34" s="6"/>
      <c r="AI34" s="6"/>
    </row>
    <row r="35" spans="1:35" x14ac:dyDescent="0.25">
      <c r="A35" s="6"/>
      <c r="B35" s="6"/>
      <c r="C35" s="6"/>
      <c r="D35" s="6"/>
      <c r="E35" s="6"/>
      <c r="F35" s="6"/>
      <c r="G35" s="6"/>
      <c r="H35" s="6"/>
      <c r="I35" s="6"/>
      <c r="J35" s="6"/>
      <c r="K35" s="398"/>
      <c r="L35" s="6"/>
      <c r="M35" s="6"/>
      <c r="N35" s="40"/>
      <c r="O35" s="82" t="s">
        <v>90</v>
      </c>
      <c r="P35" s="70" t="s">
        <v>91</v>
      </c>
      <c r="Q35" s="119">
        <v>2.2999999999999998</v>
      </c>
      <c r="R35" s="6"/>
      <c r="S35" s="6"/>
      <c r="T35" s="6"/>
      <c r="U35" s="6"/>
      <c r="V35" s="6"/>
      <c r="W35" s="40"/>
      <c r="X35" s="6"/>
      <c r="Y35" s="6"/>
      <c r="Z35" s="6"/>
      <c r="AA35" s="6"/>
      <c r="AB35" s="6"/>
      <c r="AC35" s="6"/>
      <c r="AD35" s="6"/>
      <c r="AE35" s="6"/>
      <c r="AF35" s="42"/>
      <c r="AG35" s="6"/>
      <c r="AH35" s="6"/>
      <c r="AI35" s="6"/>
    </row>
    <row r="36" spans="1:35" ht="27.75" customHeight="1" x14ac:dyDescent="0.25">
      <c r="A36" s="6"/>
      <c r="B36" s="6"/>
      <c r="C36" s="6"/>
      <c r="D36" s="6"/>
      <c r="E36" s="6"/>
      <c r="F36" s="6"/>
      <c r="G36" s="6"/>
      <c r="H36" s="6"/>
      <c r="I36" s="6"/>
      <c r="J36" s="6"/>
      <c r="K36" s="398"/>
      <c r="L36" s="6"/>
      <c r="M36" s="6"/>
      <c r="N36" s="40"/>
      <c r="O36" s="82" t="s">
        <v>92</v>
      </c>
      <c r="P36" s="70" t="s">
        <v>93</v>
      </c>
      <c r="Q36" s="119">
        <v>0.8</v>
      </c>
      <c r="R36" s="6"/>
      <c r="S36" s="6"/>
      <c r="T36" s="6"/>
      <c r="U36" s="6"/>
      <c r="V36" s="6"/>
      <c r="W36" s="40"/>
      <c r="X36" s="6"/>
      <c r="Y36" s="6"/>
      <c r="Z36" s="6"/>
      <c r="AA36" s="6"/>
      <c r="AB36" s="6"/>
      <c r="AC36" s="6"/>
      <c r="AD36" s="6"/>
      <c r="AE36" s="6"/>
      <c r="AF36" s="42"/>
      <c r="AG36" s="6"/>
      <c r="AH36" s="6"/>
      <c r="AI36" s="6"/>
    </row>
    <row r="37" spans="1:35" ht="25.5" x14ac:dyDescent="0.25">
      <c r="A37" s="6"/>
      <c r="B37" s="6"/>
      <c r="C37" s="6"/>
      <c r="D37" s="6"/>
      <c r="E37" s="6"/>
      <c r="F37" s="6"/>
      <c r="G37" s="6"/>
      <c r="H37" s="6"/>
      <c r="I37" s="6"/>
      <c r="J37" s="6"/>
      <c r="K37" s="398"/>
      <c r="L37" s="6"/>
      <c r="M37" s="6"/>
      <c r="N37" s="40"/>
      <c r="O37" s="83" t="s">
        <v>94</v>
      </c>
      <c r="P37" s="70" t="s">
        <v>95</v>
      </c>
      <c r="Q37" s="119">
        <v>10</v>
      </c>
      <c r="R37" s="6"/>
      <c r="S37" s="6"/>
      <c r="T37" s="6"/>
      <c r="U37" s="6"/>
      <c r="V37" s="6"/>
      <c r="W37" s="40"/>
      <c r="X37" s="6"/>
      <c r="Y37" s="6"/>
      <c r="Z37" s="6"/>
      <c r="AA37" s="6"/>
      <c r="AB37" s="6"/>
      <c r="AC37" s="6"/>
      <c r="AD37" s="6"/>
      <c r="AE37" s="6"/>
      <c r="AF37" s="42"/>
      <c r="AG37" s="6"/>
      <c r="AH37" s="6"/>
      <c r="AI37" s="6"/>
    </row>
    <row r="38" spans="1:35" s="14" customFormat="1" ht="23.25" customHeight="1" x14ac:dyDescent="0.25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398"/>
      <c r="L38" s="6"/>
      <c r="M38" s="6"/>
      <c r="N38" s="40"/>
      <c r="O38" s="82" t="s">
        <v>96</v>
      </c>
      <c r="P38" s="70" t="s">
        <v>97</v>
      </c>
      <c r="Q38" s="119">
        <v>1</v>
      </c>
      <c r="R38" s="15"/>
      <c r="S38" s="15"/>
      <c r="T38" s="15"/>
      <c r="U38" s="15"/>
      <c r="V38" s="15"/>
      <c r="W38" s="39"/>
      <c r="X38" s="15"/>
      <c r="Y38" s="15"/>
      <c r="Z38" s="15"/>
      <c r="AA38" s="15"/>
      <c r="AB38" s="15"/>
      <c r="AC38" s="15"/>
      <c r="AD38" s="15"/>
      <c r="AE38" s="15"/>
      <c r="AF38" s="43"/>
      <c r="AG38" s="15"/>
      <c r="AH38" s="15"/>
      <c r="AI38" s="15"/>
    </row>
    <row r="39" spans="1:35" s="14" customFormat="1" ht="26.25" customHeight="1" x14ac:dyDescent="0.25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398"/>
      <c r="L39" s="6"/>
      <c r="M39" s="6"/>
      <c r="N39" s="40"/>
      <c r="O39" s="82" t="s">
        <v>98</v>
      </c>
      <c r="P39" s="6"/>
      <c r="Q39" s="42"/>
      <c r="R39" s="15"/>
      <c r="S39" s="15"/>
      <c r="T39" s="15"/>
      <c r="U39" s="15"/>
      <c r="V39" s="15"/>
      <c r="W39" s="39"/>
      <c r="X39" s="15"/>
      <c r="Y39" s="15"/>
      <c r="Z39" s="15"/>
      <c r="AA39" s="15"/>
      <c r="AB39" s="15"/>
      <c r="AC39" s="15"/>
      <c r="AD39" s="15"/>
      <c r="AE39" s="15"/>
      <c r="AF39" s="43"/>
      <c r="AG39" s="15"/>
      <c r="AH39" s="15"/>
      <c r="AI39" s="15"/>
    </row>
    <row r="40" spans="1:35" s="14" customFormat="1" ht="32.25" customHeight="1" x14ac:dyDescent="0.25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398"/>
      <c r="L40" s="6"/>
      <c r="M40" s="6"/>
      <c r="N40" s="40"/>
      <c r="O40" s="82" t="s">
        <v>99</v>
      </c>
      <c r="P40" s="6"/>
      <c r="Q40" s="42"/>
      <c r="R40" s="15"/>
      <c r="S40" s="15"/>
      <c r="T40" s="15"/>
      <c r="U40" s="15"/>
      <c r="V40" s="15"/>
      <c r="W40" s="39"/>
      <c r="X40" s="15"/>
      <c r="Y40" s="15"/>
      <c r="Z40" s="15"/>
      <c r="AA40" s="15"/>
      <c r="AB40" s="15"/>
      <c r="AC40" s="15"/>
      <c r="AD40" s="15"/>
      <c r="AE40" s="15"/>
      <c r="AF40" s="43"/>
      <c r="AG40" s="15"/>
      <c r="AH40" s="15"/>
      <c r="AI40" s="15"/>
    </row>
    <row r="41" spans="1:35" s="14" customFormat="1" ht="31.5" customHeight="1" x14ac:dyDescent="0.25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398"/>
      <c r="L41" s="6"/>
      <c r="M41" s="6"/>
      <c r="N41" s="40"/>
      <c r="O41" s="82" t="s">
        <v>100</v>
      </c>
      <c r="P41" s="6"/>
      <c r="Q41" s="42"/>
      <c r="R41" s="15"/>
      <c r="S41" s="15"/>
      <c r="T41" s="15"/>
      <c r="U41" s="15"/>
      <c r="V41" s="15"/>
      <c r="W41" s="39"/>
      <c r="X41" s="15"/>
      <c r="Y41" s="15"/>
      <c r="Z41" s="15"/>
      <c r="AA41" s="15"/>
      <c r="AB41" s="15"/>
      <c r="AC41" s="15"/>
      <c r="AD41" s="15"/>
      <c r="AE41" s="15"/>
      <c r="AF41" s="43"/>
      <c r="AG41" s="15"/>
      <c r="AH41" s="15"/>
      <c r="AI41" s="15"/>
    </row>
    <row r="42" spans="1:35" s="14" customFormat="1" ht="29.25" customHeight="1" x14ac:dyDescent="0.25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399"/>
      <c r="L42" s="6"/>
      <c r="M42" s="6"/>
      <c r="N42" s="40"/>
      <c r="O42" s="82" t="s">
        <v>101</v>
      </c>
      <c r="P42" s="6"/>
      <c r="Q42" s="42"/>
      <c r="R42" s="15"/>
      <c r="S42" s="15"/>
      <c r="T42" s="15"/>
      <c r="U42" s="15"/>
      <c r="V42" s="15"/>
      <c r="W42" s="39"/>
      <c r="X42" s="15"/>
      <c r="Y42" s="15"/>
      <c r="Z42" s="15"/>
      <c r="AA42" s="15"/>
      <c r="AB42" s="15"/>
      <c r="AC42" s="15"/>
      <c r="AD42" s="15"/>
      <c r="AE42" s="15"/>
      <c r="AF42" s="43"/>
      <c r="AG42" s="15"/>
      <c r="AH42" s="15"/>
      <c r="AI42" s="15"/>
    </row>
    <row r="43" spans="1:35" s="14" customFormat="1" ht="25.5" customHeight="1" x14ac:dyDescent="0.3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88" t="s">
        <v>55</v>
      </c>
      <c r="L43" s="56"/>
      <c r="M43" s="56"/>
      <c r="N43" s="247"/>
      <c r="O43" s="84"/>
      <c r="P43" s="84"/>
      <c r="Q43" s="120">
        <f>Q24*10+Q25+Q26+Q27+Q28+Q29+Q30*5+Q31*10+Q32*10+Q33*10+Q34*2+Q35*2+Q36*4+Q37+Q38*10</f>
        <v>173.79999999999998</v>
      </c>
      <c r="R43" s="85"/>
      <c r="S43" s="85"/>
      <c r="T43" s="85"/>
      <c r="U43" s="85"/>
      <c r="V43" s="85"/>
      <c r="W43" s="86"/>
      <c r="X43" s="85"/>
      <c r="Y43" s="85"/>
      <c r="Z43" s="85"/>
      <c r="AA43" s="85"/>
      <c r="AB43" s="85"/>
      <c r="AC43" s="85"/>
      <c r="AD43" s="85"/>
      <c r="AE43" s="85"/>
      <c r="AF43" s="87"/>
      <c r="AG43" s="85"/>
      <c r="AH43" s="85"/>
      <c r="AI43" s="85"/>
    </row>
    <row r="44" spans="1:35" s="14" customFormat="1" ht="409.5" customHeight="1" x14ac:dyDescent="0.25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396" t="s">
        <v>102</v>
      </c>
      <c r="L44" s="94" t="s">
        <v>103</v>
      </c>
      <c r="M44" s="94" t="s">
        <v>104</v>
      </c>
      <c r="N44" s="121">
        <v>30</v>
      </c>
      <c r="O44" s="95">
        <v>0</v>
      </c>
      <c r="P44" s="95" t="s">
        <v>105</v>
      </c>
      <c r="Q44" s="113">
        <v>30</v>
      </c>
      <c r="R44" s="89">
        <v>0</v>
      </c>
      <c r="S44" s="95" t="s">
        <v>163</v>
      </c>
      <c r="T44" s="122">
        <v>50</v>
      </c>
      <c r="U44" s="89"/>
      <c r="V44" s="89"/>
      <c r="W44" s="90"/>
      <c r="X44" s="89" t="s">
        <v>106</v>
      </c>
      <c r="Y44" s="100" t="s">
        <v>107</v>
      </c>
      <c r="Z44" s="90">
        <v>250</v>
      </c>
      <c r="AA44" s="89">
        <v>0</v>
      </c>
      <c r="AB44" s="89" t="s">
        <v>108</v>
      </c>
      <c r="AC44" s="90">
        <v>30</v>
      </c>
      <c r="AD44" s="89">
        <v>0</v>
      </c>
      <c r="AE44" s="89" t="s">
        <v>109</v>
      </c>
      <c r="AF44" s="91">
        <v>10</v>
      </c>
      <c r="AG44" s="15"/>
      <c r="AH44" s="15"/>
      <c r="AI44" s="15"/>
    </row>
    <row r="45" spans="1:35" s="14" customFormat="1" ht="82.5" customHeight="1" x14ac:dyDescent="0.25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397"/>
      <c r="L45" s="3" t="s">
        <v>110</v>
      </c>
      <c r="M45" s="3" t="s">
        <v>111</v>
      </c>
      <c r="N45" s="44">
        <v>12.5</v>
      </c>
      <c r="O45" s="3"/>
      <c r="P45" s="3"/>
      <c r="Q45" s="44"/>
      <c r="R45" s="92"/>
      <c r="S45" s="95" t="s">
        <v>162</v>
      </c>
      <c r="T45" s="123">
        <v>25</v>
      </c>
      <c r="U45" s="92"/>
      <c r="V45" s="92"/>
      <c r="W45" s="93"/>
      <c r="X45" s="92"/>
      <c r="Y45" s="92"/>
      <c r="Z45" s="93"/>
      <c r="AA45" s="92"/>
      <c r="AB45" s="92"/>
      <c r="AC45" s="93"/>
      <c r="AD45" s="92"/>
      <c r="AE45" s="89" t="s">
        <v>112</v>
      </c>
      <c r="AF45" s="90">
        <v>10</v>
      </c>
      <c r="AG45" s="15"/>
      <c r="AH45" s="15"/>
      <c r="AI45" s="15"/>
    </row>
    <row r="46" spans="1:35" s="14" customFormat="1" ht="43.5" customHeight="1" x14ac:dyDescent="0.25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397"/>
      <c r="L46" s="3" t="s">
        <v>113</v>
      </c>
      <c r="M46" s="3"/>
      <c r="N46" s="44"/>
      <c r="O46" s="3"/>
      <c r="P46" s="3"/>
      <c r="Q46" s="97"/>
      <c r="R46" s="92"/>
      <c r="S46" s="92"/>
      <c r="T46" s="93"/>
      <c r="U46" s="92"/>
      <c r="V46" s="92"/>
      <c r="W46" s="93"/>
      <c r="X46" s="92"/>
      <c r="Y46" s="92"/>
      <c r="Z46" s="93"/>
      <c r="AA46" s="92"/>
      <c r="AB46" s="92"/>
      <c r="AC46" s="93"/>
      <c r="AD46" s="92"/>
      <c r="AE46" s="89" t="s">
        <v>114</v>
      </c>
      <c r="AF46" s="90">
        <v>6</v>
      </c>
      <c r="AG46" s="15"/>
      <c r="AH46" s="15"/>
      <c r="AI46" s="15"/>
    </row>
    <row r="47" spans="1:35" s="14" customFormat="1" ht="65.25" customHeight="1" x14ac:dyDescent="0.25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398"/>
      <c r="L47"/>
      <c r="M47" s="6"/>
      <c r="N47" s="40"/>
      <c r="O47" s="6"/>
      <c r="P47" s="6"/>
      <c r="Q47" s="40"/>
      <c r="R47" s="92"/>
      <c r="S47" s="92"/>
      <c r="T47" s="93"/>
      <c r="U47" s="92"/>
      <c r="V47" s="92"/>
      <c r="W47" s="93"/>
      <c r="X47" s="92"/>
      <c r="Y47" s="92"/>
      <c r="Z47" s="93"/>
      <c r="AA47" s="92"/>
      <c r="AB47" s="92"/>
      <c r="AC47" s="93"/>
      <c r="AD47" s="92"/>
      <c r="AE47" s="89" t="s">
        <v>115</v>
      </c>
      <c r="AF47" s="90">
        <v>0.3</v>
      </c>
      <c r="AG47" s="15"/>
      <c r="AH47" s="15"/>
      <c r="AI47" s="15"/>
    </row>
    <row r="48" spans="1:35" s="14" customFormat="1" ht="39.75" customHeight="1" x14ac:dyDescent="0.25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398"/>
      <c r="L48" s="6"/>
      <c r="M48" s="31"/>
      <c r="N48" s="40"/>
      <c r="O48" s="6"/>
      <c r="P48" s="31"/>
      <c r="Q48" s="40"/>
      <c r="R48" s="92"/>
      <c r="S48" s="92"/>
      <c r="T48" s="93"/>
      <c r="U48" s="92"/>
      <c r="V48" s="92"/>
      <c r="W48" s="93"/>
      <c r="X48" s="92"/>
      <c r="Y48" s="92"/>
      <c r="Z48" s="93"/>
      <c r="AA48" s="92"/>
      <c r="AB48" s="92"/>
      <c r="AC48" s="93"/>
      <c r="AD48" s="92"/>
      <c r="AE48" s="89" t="s">
        <v>116</v>
      </c>
      <c r="AF48" s="90">
        <v>30</v>
      </c>
      <c r="AG48" s="15"/>
      <c r="AH48" s="15"/>
      <c r="AI48" s="15"/>
    </row>
    <row r="49" spans="1:36" s="34" customFormat="1" ht="41.25" customHeight="1" x14ac:dyDescent="0.25">
      <c r="A49" s="33"/>
      <c r="B49" s="33"/>
      <c r="C49" s="33"/>
      <c r="D49" s="33"/>
      <c r="E49" s="33"/>
      <c r="F49" s="33"/>
      <c r="G49" s="33"/>
      <c r="H49" s="33"/>
      <c r="I49" s="36"/>
      <c r="J49" s="33"/>
      <c r="K49" s="399"/>
      <c r="L49" s="6"/>
      <c r="M49" s="6"/>
      <c r="N49" s="40"/>
      <c r="O49" s="6"/>
      <c r="P49" s="6"/>
      <c r="Q49" s="40"/>
      <c r="R49" s="92"/>
      <c r="S49" s="92"/>
      <c r="T49" s="93"/>
      <c r="U49" s="92"/>
      <c r="V49" s="92"/>
      <c r="W49" s="93"/>
      <c r="X49" s="92"/>
      <c r="Y49" s="92"/>
      <c r="Z49" s="93"/>
      <c r="AA49" s="92"/>
      <c r="AB49" s="92"/>
      <c r="AC49" s="93"/>
      <c r="AD49" s="92"/>
      <c r="AE49" s="89" t="s">
        <v>117</v>
      </c>
      <c r="AF49" s="90">
        <v>30</v>
      </c>
      <c r="AG49" s="29"/>
      <c r="AH49" s="29"/>
      <c r="AI49" s="29"/>
    </row>
    <row r="50" spans="1:36" s="14" customFormat="1" ht="24" customHeight="1" x14ac:dyDescent="0.3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98" t="s">
        <v>55</v>
      </c>
      <c r="L50" s="126">
        <f>N50+Q50+T50+Z50+AC50+AF50</f>
        <v>2149</v>
      </c>
      <c r="M50" s="56"/>
      <c r="N50" s="126">
        <f>N44*12+N45*10</f>
        <v>485</v>
      </c>
      <c r="O50" s="87"/>
      <c r="P50" s="87"/>
      <c r="Q50" s="125">
        <f>Q44*10</f>
        <v>300</v>
      </c>
      <c r="R50" s="87"/>
      <c r="S50" s="87"/>
      <c r="T50" s="125">
        <f>T44*6+T45*4</f>
        <v>400</v>
      </c>
      <c r="U50" s="85"/>
      <c r="V50" s="85"/>
      <c r="W50" s="86"/>
      <c r="X50" s="85"/>
      <c r="Y50" s="85"/>
      <c r="Z50" s="127">
        <f>Z44*2</f>
        <v>500</v>
      </c>
      <c r="AA50" s="85"/>
      <c r="AB50" s="85"/>
      <c r="AC50" s="127">
        <f>AC44*10</f>
        <v>300</v>
      </c>
      <c r="AD50" s="85"/>
      <c r="AE50" s="85"/>
      <c r="AF50" s="125">
        <f>AF44+AF45+AF46+AF47*60+AF48*2+AF49*2</f>
        <v>164</v>
      </c>
      <c r="AG50" s="85"/>
      <c r="AH50" s="85"/>
      <c r="AI50" s="85"/>
    </row>
    <row r="51" spans="1:36" s="14" customFormat="1" ht="277.5" customHeight="1" x14ac:dyDescent="0.25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400" t="s">
        <v>118</v>
      </c>
      <c r="L51" s="100" t="s">
        <v>119</v>
      </c>
      <c r="M51" s="100" t="s">
        <v>119</v>
      </c>
      <c r="N51" s="101">
        <v>30</v>
      </c>
      <c r="O51" s="100"/>
      <c r="P51" s="95" t="s">
        <v>120</v>
      </c>
      <c r="Q51" s="96">
        <v>5</v>
      </c>
      <c r="R51" s="102"/>
      <c r="S51" s="95"/>
      <c r="T51" s="96"/>
      <c r="U51" s="95"/>
      <c r="V51" s="95" t="s">
        <v>138</v>
      </c>
      <c r="W51" s="113">
        <v>20</v>
      </c>
      <c r="X51" s="100"/>
      <c r="Y51" s="100" t="s">
        <v>160</v>
      </c>
      <c r="Z51" s="96">
        <v>22</v>
      </c>
      <c r="AA51" s="95"/>
      <c r="AB51" s="95"/>
      <c r="AC51" s="96"/>
      <c r="AD51" s="95"/>
      <c r="AE51" s="95"/>
      <c r="AF51" s="96"/>
      <c r="AG51" s="95" t="s">
        <v>137</v>
      </c>
      <c r="AH51" s="100" t="s">
        <v>121</v>
      </c>
      <c r="AI51" s="103">
        <v>30</v>
      </c>
      <c r="AJ51" s="104"/>
    </row>
    <row r="52" spans="1:36" s="14" customFormat="1" ht="97.5" customHeight="1" x14ac:dyDescent="0.25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401"/>
      <c r="L52" s="100"/>
      <c r="M52" s="3" t="s">
        <v>126</v>
      </c>
      <c r="N52" s="97">
        <v>60</v>
      </c>
      <c r="O52" s="100"/>
      <c r="P52" s="105" t="s">
        <v>122</v>
      </c>
      <c r="Q52" s="97">
        <v>20</v>
      </c>
      <c r="R52" s="102"/>
      <c r="S52" s="95"/>
      <c r="T52" s="96"/>
      <c r="U52" s="95"/>
      <c r="V52" s="95" t="s">
        <v>139</v>
      </c>
      <c r="W52" s="113">
        <v>5</v>
      </c>
      <c r="X52" s="100"/>
      <c r="Y52" s="100" t="s">
        <v>155</v>
      </c>
      <c r="Z52" s="96">
        <v>13</v>
      </c>
      <c r="AA52" s="95"/>
      <c r="AB52" s="95"/>
      <c r="AC52" s="96"/>
      <c r="AD52" s="95"/>
      <c r="AE52" s="95"/>
      <c r="AF52" s="96"/>
      <c r="AG52" s="95"/>
      <c r="AH52" s="95" t="s">
        <v>125</v>
      </c>
      <c r="AI52" s="106">
        <v>30</v>
      </c>
      <c r="AJ52" s="112"/>
    </row>
    <row r="53" spans="1:36" s="14" customFormat="1" ht="114" customHeight="1" x14ac:dyDescent="0.25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401"/>
      <c r="L53" s="100"/>
      <c r="M53" s="100"/>
      <c r="N53" s="101"/>
      <c r="O53" s="100"/>
      <c r="P53" s="95"/>
      <c r="Q53" s="96"/>
      <c r="R53" s="102"/>
      <c r="S53" s="95"/>
      <c r="T53" s="96"/>
      <c r="U53" s="95"/>
      <c r="V53" s="95" t="s">
        <v>140</v>
      </c>
      <c r="W53" s="113">
        <v>12</v>
      </c>
      <c r="X53" s="100"/>
      <c r="Y53" s="100" t="s">
        <v>156</v>
      </c>
      <c r="Z53" s="96">
        <v>85</v>
      </c>
      <c r="AA53" s="95"/>
      <c r="AB53" s="95"/>
      <c r="AC53" s="96"/>
      <c r="AD53" s="95"/>
      <c r="AE53" s="95"/>
      <c r="AF53" s="96"/>
      <c r="AG53" s="95"/>
      <c r="AH53" s="95" t="s">
        <v>129</v>
      </c>
      <c r="AI53" s="108">
        <v>20</v>
      </c>
      <c r="AJ53" s="112"/>
    </row>
    <row r="54" spans="1:36" s="14" customFormat="1" ht="71.25" customHeight="1" x14ac:dyDescent="0.25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401"/>
      <c r="L54" s="100"/>
      <c r="M54" s="100"/>
      <c r="N54" s="101"/>
      <c r="O54" s="100"/>
      <c r="P54" s="95"/>
      <c r="Q54" s="96"/>
      <c r="R54" s="102"/>
      <c r="S54" s="95"/>
      <c r="T54" s="96"/>
      <c r="U54" s="95"/>
      <c r="V54" s="95" t="s">
        <v>143</v>
      </c>
      <c r="W54" s="113">
        <v>3</v>
      </c>
      <c r="X54" s="100"/>
      <c r="Y54" s="100" t="s">
        <v>157</v>
      </c>
      <c r="Z54" s="96">
        <v>20</v>
      </c>
      <c r="AA54" s="95"/>
      <c r="AB54" s="95"/>
      <c r="AC54" s="96"/>
      <c r="AD54" s="95"/>
      <c r="AE54" s="95"/>
      <c r="AF54" s="96"/>
      <c r="AG54" s="95"/>
      <c r="AH54" s="95" t="s">
        <v>132</v>
      </c>
      <c r="AI54" s="109">
        <v>30</v>
      </c>
      <c r="AJ54" s="112"/>
    </row>
    <row r="55" spans="1:36" s="14" customFormat="1" ht="99.75" customHeight="1" x14ac:dyDescent="0.25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401"/>
      <c r="L55" s="100"/>
      <c r="M55" s="100"/>
      <c r="N55" s="101"/>
      <c r="O55" s="100"/>
      <c r="P55" s="95"/>
      <c r="Q55" s="96"/>
      <c r="R55" s="102"/>
      <c r="S55" s="95"/>
      <c r="T55" s="96"/>
      <c r="U55" s="95"/>
      <c r="V55" s="95" t="s">
        <v>142</v>
      </c>
      <c r="W55" s="113">
        <v>16</v>
      </c>
      <c r="X55" s="100"/>
      <c r="Y55" s="100" t="s">
        <v>158</v>
      </c>
      <c r="Z55" s="96">
        <v>70</v>
      </c>
      <c r="AA55" s="95"/>
      <c r="AB55" s="95"/>
      <c r="AC55" s="96"/>
      <c r="AD55" s="95"/>
      <c r="AE55" s="95"/>
      <c r="AF55" s="96"/>
      <c r="AG55" s="95"/>
      <c r="AH55" s="95" t="s">
        <v>134</v>
      </c>
      <c r="AI55" s="109">
        <v>30</v>
      </c>
      <c r="AJ55" s="112"/>
    </row>
    <row r="56" spans="1:36" s="14" customFormat="1" ht="99.75" customHeight="1" x14ac:dyDescent="0.25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401"/>
      <c r="L56" s="100"/>
      <c r="M56" s="100"/>
      <c r="N56" s="101"/>
      <c r="O56" s="100"/>
      <c r="P56" s="95"/>
      <c r="Q56" s="96"/>
      <c r="R56" s="102"/>
      <c r="S56" s="95"/>
      <c r="T56" s="96"/>
      <c r="U56" s="95"/>
      <c r="V56" s="95" t="s">
        <v>141</v>
      </c>
      <c r="W56" s="113">
        <v>20</v>
      </c>
      <c r="X56" s="100"/>
      <c r="Y56" s="100" t="s">
        <v>159</v>
      </c>
      <c r="Z56" s="96">
        <v>55</v>
      </c>
      <c r="AA56" s="95"/>
      <c r="AB56" s="95"/>
      <c r="AC56" s="96"/>
      <c r="AD56" s="95"/>
      <c r="AE56" s="95"/>
      <c r="AF56" s="96"/>
      <c r="AG56" s="95"/>
      <c r="AH56" s="95" t="s">
        <v>136</v>
      </c>
      <c r="AI56" s="109">
        <v>30</v>
      </c>
      <c r="AJ56" s="112"/>
    </row>
    <row r="57" spans="1:36" s="14" customFormat="1" ht="70.5" customHeight="1" x14ac:dyDescent="0.25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401"/>
      <c r="L57" s="100"/>
      <c r="M57" s="100"/>
      <c r="N57" s="101"/>
      <c r="O57" s="100"/>
      <c r="P57" s="95"/>
      <c r="Q57" s="96"/>
      <c r="R57" s="102"/>
      <c r="S57" s="95"/>
      <c r="T57" s="96"/>
      <c r="U57" s="95"/>
      <c r="V57" s="95" t="s">
        <v>144</v>
      </c>
      <c r="W57" s="113">
        <v>15</v>
      </c>
      <c r="X57" s="100"/>
      <c r="Y57" s="100" t="s">
        <v>161</v>
      </c>
      <c r="Z57" s="96">
        <v>30</v>
      </c>
      <c r="AA57" s="95"/>
      <c r="AB57" s="95"/>
      <c r="AC57" s="96"/>
      <c r="AD57" s="95"/>
      <c r="AE57" s="95"/>
      <c r="AF57" s="96"/>
      <c r="AG57" s="95"/>
      <c r="AH57" s="95" t="s">
        <v>135</v>
      </c>
      <c r="AI57" s="109">
        <v>30</v>
      </c>
      <c r="AJ57" s="112"/>
    </row>
    <row r="58" spans="1:36" s="14" customFormat="1" ht="98.25" customHeight="1" x14ac:dyDescent="0.25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401"/>
      <c r="L58" s="100"/>
      <c r="M58" s="100"/>
      <c r="N58" s="101"/>
      <c r="O58" s="100"/>
      <c r="P58" s="95"/>
      <c r="Q58" s="96"/>
      <c r="R58" s="102"/>
      <c r="S58" s="95"/>
      <c r="T58" s="96"/>
      <c r="U58" s="95"/>
      <c r="V58" s="95" t="s">
        <v>145</v>
      </c>
      <c r="W58" s="113">
        <v>25</v>
      </c>
      <c r="X58" s="100"/>
      <c r="Y58" s="95" t="s">
        <v>124</v>
      </c>
      <c r="Z58" s="96">
        <v>5</v>
      </c>
      <c r="AA58" s="95"/>
      <c r="AB58" s="95"/>
      <c r="AC58" s="96"/>
      <c r="AD58" s="95"/>
      <c r="AE58" s="95"/>
      <c r="AF58" s="96"/>
      <c r="AG58" s="95"/>
      <c r="AH58" s="100"/>
      <c r="AI58" s="103"/>
      <c r="AJ58" s="112"/>
    </row>
    <row r="59" spans="1:36" s="14" customFormat="1" ht="65.25" customHeight="1" x14ac:dyDescent="0.25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401"/>
      <c r="L59" s="100"/>
      <c r="M59" s="100"/>
      <c r="N59" s="101"/>
      <c r="O59" s="100"/>
      <c r="P59" s="95"/>
      <c r="Q59" s="96"/>
      <c r="R59" s="102"/>
      <c r="S59" s="95"/>
      <c r="T59" s="96"/>
      <c r="U59" s="95"/>
      <c r="V59" s="95" t="s">
        <v>146</v>
      </c>
      <c r="W59" s="113">
        <v>10</v>
      </c>
      <c r="X59" s="100"/>
      <c r="Y59" s="95" t="s">
        <v>128</v>
      </c>
      <c r="Z59" s="96">
        <v>30</v>
      </c>
      <c r="AA59" s="95"/>
      <c r="AB59" s="95"/>
      <c r="AC59" s="96"/>
      <c r="AD59" s="95"/>
      <c r="AE59" s="95"/>
      <c r="AF59" s="96"/>
      <c r="AG59" s="95"/>
      <c r="AH59" s="100"/>
      <c r="AI59" s="103"/>
      <c r="AJ59" s="112"/>
    </row>
    <row r="60" spans="1:36" s="14" customFormat="1" ht="87.75" customHeight="1" x14ac:dyDescent="0.25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401"/>
      <c r="L60" s="100"/>
      <c r="M60" s="100"/>
      <c r="N60" s="101"/>
      <c r="O60" s="100"/>
      <c r="P60" s="95"/>
      <c r="Q60" s="96"/>
      <c r="R60" s="102"/>
      <c r="S60" s="95"/>
      <c r="T60" s="96"/>
      <c r="U60" s="95"/>
      <c r="V60" s="95" t="s">
        <v>147</v>
      </c>
      <c r="W60" s="113">
        <v>2</v>
      </c>
      <c r="X60" s="100"/>
      <c r="Y60" s="95" t="s">
        <v>131</v>
      </c>
      <c r="Z60" s="96">
        <v>5</v>
      </c>
      <c r="AA60" s="95"/>
      <c r="AB60" s="95"/>
      <c r="AC60" s="96"/>
      <c r="AD60" s="95"/>
      <c r="AE60" s="95"/>
      <c r="AF60" s="96"/>
      <c r="AG60" s="95"/>
      <c r="AH60" s="100"/>
      <c r="AI60" s="103"/>
      <c r="AJ60" s="112"/>
    </row>
    <row r="61" spans="1:36" s="14" customFormat="1" ht="78.75" customHeight="1" x14ac:dyDescent="0.25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401"/>
      <c r="L61" s="100"/>
      <c r="M61" s="100"/>
      <c r="N61" s="101"/>
      <c r="O61" s="100"/>
      <c r="P61" s="95"/>
      <c r="Q61" s="96"/>
      <c r="R61" s="102"/>
      <c r="S61" s="95"/>
      <c r="T61" s="96"/>
      <c r="U61" s="95"/>
      <c r="V61" s="95" t="s">
        <v>148</v>
      </c>
      <c r="W61" s="113">
        <v>13</v>
      </c>
      <c r="X61" s="100"/>
      <c r="Y61" s="100"/>
      <c r="Z61" s="96"/>
      <c r="AA61" s="95"/>
      <c r="AB61" s="95"/>
      <c r="AC61" s="96"/>
      <c r="AD61" s="95"/>
      <c r="AE61" s="95"/>
      <c r="AF61" s="96"/>
      <c r="AG61" s="95"/>
      <c r="AH61" s="100"/>
      <c r="AI61" s="103"/>
      <c r="AJ61" s="112"/>
    </row>
    <row r="62" spans="1:36" s="14" customFormat="1" ht="55.5" customHeight="1" x14ac:dyDescent="0.25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401"/>
      <c r="L62" s="100"/>
      <c r="M62" s="100"/>
      <c r="N62" s="101"/>
      <c r="O62" s="100"/>
      <c r="P62" s="95"/>
      <c r="Q62" s="96"/>
      <c r="R62" s="102"/>
      <c r="S62" s="95"/>
      <c r="T62" s="96"/>
      <c r="U62" s="95"/>
      <c r="V62" s="95" t="s">
        <v>149</v>
      </c>
      <c r="W62" s="113">
        <v>15</v>
      </c>
      <c r="X62" s="100"/>
      <c r="Y62" s="100"/>
      <c r="Z62" s="96"/>
      <c r="AA62" s="95"/>
      <c r="AB62" s="95"/>
      <c r="AC62" s="96"/>
      <c r="AD62" s="95"/>
      <c r="AE62" s="95"/>
      <c r="AF62" s="96"/>
      <c r="AG62" s="95"/>
      <c r="AH62" s="100"/>
      <c r="AI62" s="103"/>
      <c r="AJ62" s="112"/>
    </row>
    <row r="63" spans="1:36" s="14" customFormat="1" ht="36.75" customHeight="1" x14ac:dyDescent="0.25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401"/>
      <c r="L63" s="100"/>
      <c r="M63" s="100"/>
      <c r="N63" s="101"/>
      <c r="O63" s="100"/>
      <c r="P63" s="95"/>
      <c r="Q63" s="96"/>
      <c r="R63" s="102"/>
      <c r="S63" s="95"/>
      <c r="T63" s="96"/>
      <c r="U63" s="95"/>
      <c r="V63" s="95" t="s">
        <v>150</v>
      </c>
      <c r="W63" s="113">
        <v>10</v>
      </c>
      <c r="X63" s="100"/>
      <c r="Y63" s="100"/>
      <c r="Z63" s="96"/>
      <c r="AA63" s="95"/>
      <c r="AB63" s="95"/>
      <c r="AC63" s="96"/>
      <c r="AD63" s="95"/>
      <c r="AE63" s="95"/>
      <c r="AF63" s="96"/>
      <c r="AG63" s="95"/>
      <c r="AH63" s="100"/>
      <c r="AI63" s="103"/>
      <c r="AJ63" s="112"/>
    </row>
    <row r="64" spans="1:36" s="14" customFormat="1" ht="48.75" customHeight="1" x14ac:dyDescent="0.25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401"/>
      <c r="L64" s="100"/>
      <c r="M64" s="100"/>
      <c r="N64" s="101"/>
      <c r="O64" s="100"/>
      <c r="P64" s="95"/>
      <c r="Q64" s="96"/>
      <c r="R64" s="102"/>
      <c r="S64" s="95"/>
      <c r="T64" s="96"/>
      <c r="U64" s="95"/>
      <c r="V64" s="95" t="s">
        <v>151</v>
      </c>
      <c r="W64" s="113">
        <v>30</v>
      </c>
      <c r="X64" s="100"/>
      <c r="Y64" s="100"/>
      <c r="Z64" s="96"/>
      <c r="AA64" s="95"/>
      <c r="AB64" s="95"/>
      <c r="AC64" s="96"/>
      <c r="AD64" s="95"/>
      <c r="AE64" s="95"/>
      <c r="AF64" s="96"/>
      <c r="AG64" s="95"/>
      <c r="AH64" s="100"/>
      <c r="AI64" s="103"/>
      <c r="AJ64" s="112"/>
    </row>
    <row r="65" spans="1:36" s="14" customFormat="1" ht="35.25" customHeight="1" x14ac:dyDescent="0.25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401"/>
      <c r="L65" s="100"/>
      <c r="M65" s="100"/>
      <c r="N65" s="101"/>
      <c r="O65" s="100"/>
      <c r="P65" s="95"/>
      <c r="Q65" s="96"/>
      <c r="R65" s="102"/>
      <c r="S65" s="95"/>
      <c r="T65" s="96"/>
      <c r="U65" s="95"/>
      <c r="V65" s="95" t="s">
        <v>152</v>
      </c>
      <c r="W65" s="113">
        <v>100</v>
      </c>
      <c r="X65" s="100"/>
      <c r="Y65" s="100"/>
      <c r="Z65" s="96"/>
      <c r="AA65" s="95"/>
      <c r="AB65" s="95"/>
      <c r="AC65" s="96"/>
      <c r="AD65" s="95"/>
      <c r="AE65" s="95"/>
      <c r="AF65" s="96"/>
      <c r="AG65" s="95"/>
      <c r="AH65" s="100"/>
      <c r="AI65" s="103"/>
      <c r="AJ65" s="112"/>
    </row>
    <row r="66" spans="1:36" s="14" customFormat="1" ht="129.75" customHeight="1" x14ac:dyDescent="0.25">
      <c r="A66" s="16"/>
      <c r="B66" s="16"/>
      <c r="C66" s="16"/>
      <c r="D66" s="16"/>
      <c r="E66" s="16"/>
      <c r="F66" s="16"/>
      <c r="G66" s="16"/>
      <c r="H66" s="16"/>
      <c r="I66" s="16"/>
      <c r="J66" s="16"/>
      <c r="K66" s="401"/>
      <c r="L66" s="100"/>
      <c r="M66" s="100"/>
      <c r="N66" s="101"/>
      <c r="O66" s="100"/>
      <c r="P66" s="95"/>
      <c r="Q66" s="96"/>
      <c r="R66" s="102"/>
      <c r="S66" s="95"/>
      <c r="T66" s="96"/>
      <c r="U66" s="95"/>
      <c r="V66" s="95" t="s">
        <v>153</v>
      </c>
      <c r="W66" s="113">
        <v>360</v>
      </c>
      <c r="X66" s="100"/>
      <c r="Y66" s="100"/>
      <c r="Z66" s="96"/>
      <c r="AA66" s="95"/>
      <c r="AB66" s="95"/>
      <c r="AC66" s="96"/>
      <c r="AD66" s="95"/>
      <c r="AE66" s="95"/>
      <c r="AF66" s="96"/>
      <c r="AG66" s="95"/>
      <c r="AH66" s="100"/>
      <c r="AI66" s="103"/>
      <c r="AJ66" s="112"/>
    </row>
    <row r="67" spans="1:36" s="14" customFormat="1" ht="94.5" customHeight="1" x14ac:dyDescent="0.25">
      <c r="A67" s="16"/>
      <c r="B67" s="16"/>
      <c r="C67" s="16"/>
      <c r="D67" s="16"/>
      <c r="E67" s="16"/>
      <c r="F67" s="16"/>
      <c r="G67" s="16"/>
      <c r="H67" s="16"/>
      <c r="I67" s="16"/>
      <c r="J67" s="16"/>
      <c r="K67" s="401"/>
      <c r="L67" s="100"/>
      <c r="M67" s="100"/>
      <c r="N67" s="101"/>
      <c r="O67" s="100"/>
      <c r="P67" s="95"/>
      <c r="Q67" s="96"/>
      <c r="R67" s="102"/>
      <c r="S67" s="95"/>
      <c r="T67" s="96"/>
      <c r="U67" s="95"/>
      <c r="V67" s="95" t="s">
        <v>154</v>
      </c>
      <c r="W67" s="113">
        <v>360</v>
      </c>
      <c r="X67" s="100"/>
      <c r="Y67" s="100"/>
      <c r="Z67" s="96"/>
      <c r="AA67" s="95"/>
      <c r="AB67" s="95"/>
      <c r="AC67" s="96"/>
      <c r="AD67" s="95"/>
      <c r="AE67" s="95"/>
      <c r="AF67" s="96"/>
      <c r="AG67" s="95"/>
      <c r="AH67" s="100"/>
      <c r="AI67" s="103"/>
      <c r="AJ67" s="112"/>
    </row>
    <row r="68" spans="1:36" ht="89.25" customHeight="1" x14ac:dyDescent="0.25">
      <c r="A68" s="58"/>
      <c r="B68" s="58"/>
      <c r="C68" s="58"/>
      <c r="D68" s="58"/>
      <c r="E68" s="58"/>
      <c r="F68" s="58"/>
      <c r="G68" s="58"/>
      <c r="H68" s="58"/>
      <c r="I68" s="58"/>
      <c r="J68" s="58"/>
      <c r="K68" s="402"/>
      <c r="L68" s="3"/>
      <c r="M68" s="3"/>
      <c r="N68" s="97"/>
      <c r="O68" s="3"/>
      <c r="P68" s="5"/>
      <c r="Q68" s="5"/>
      <c r="R68" s="95"/>
      <c r="S68" s="95"/>
      <c r="T68" s="96"/>
      <c r="U68" s="95"/>
      <c r="V68" s="95" t="s">
        <v>123</v>
      </c>
      <c r="W68" s="113">
        <v>30</v>
      </c>
      <c r="X68" s="95"/>
      <c r="Y68" s="5"/>
      <c r="Z68" s="5"/>
      <c r="AA68" s="95"/>
      <c r="AB68" s="95"/>
      <c r="AC68" s="96"/>
      <c r="AD68" s="95"/>
      <c r="AE68" s="95"/>
      <c r="AF68" s="96"/>
      <c r="AG68" s="95"/>
      <c r="AH68" s="5"/>
      <c r="AI68" s="5"/>
      <c r="AJ68" s="107"/>
    </row>
    <row r="69" spans="1:36" ht="96" customHeight="1" x14ac:dyDescent="0.25">
      <c r="A69" s="58"/>
      <c r="B69" s="58"/>
      <c r="C69" s="58"/>
      <c r="D69" s="58"/>
      <c r="E69" s="58"/>
      <c r="F69" s="58"/>
      <c r="G69" s="58"/>
      <c r="H69" s="58"/>
      <c r="I69" s="58"/>
      <c r="J69" s="58"/>
      <c r="K69" s="402"/>
      <c r="L69" s="3"/>
      <c r="M69" s="5"/>
      <c r="N69" s="5"/>
      <c r="O69" s="3"/>
      <c r="P69" s="3"/>
      <c r="Q69" s="97"/>
      <c r="R69" s="95"/>
      <c r="S69" s="95"/>
      <c r="T69" s="96"/>
      <c r="U69" s="95"/>
      <c r="V69" s="95" t="s">
        <v>127</v>
      </c>
      <c r="W69" s="113">
        <v>1</v>
      </c>
      <c r="X69" s="95"/>
      <c r="Y69" s="5"/>
      <c r="Z69" s="5"/>
      <c r="AA69" s="95"/>
      <c r="AB69" s="95"/>
      <c r="AC69" s="96"/>
      <c r="AD69" s="95"/>
      <c r="AE69" s="95"/>
      <c r="AF69" s="96"/>
      <c r="AG69" s="95"/>
      <c r="AH69" s="5"/>
      <c r="AI69" s="5"/>
      <c r="AJ69" s="107"/>
    </row>
    <row r="70" spans="1:36" ht="31.5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  <c r="K70" s="402"/>
      <c r="L70" s="3"/>
      <c r="M70" s="3"/>
      <c r="N70" s="97"/>
      <c r="O70" s="3"/>
      <c r="P70" s="3"/>
      <c r="Q70" s="97"/>
      <c r="R70" s="95"/>
      <c r="S70" s="95"/>
      <c r="T70" s="96"/>
      <c r="U70" s="95"/>
      <c r="V70" s="95" t="s">
        <v>130</v>
      </c>
      <c r="W70" s="113">
        <v>20</v>
      </c>
      <c r="X70" s="95"/>
      <c r="Y70" s="5"/>
      <c r="Z70" s="5"/>
      <c r="AA70" s="95"/>
      <c r="AB70" s="95"/>
      <c r="AC70" s="96"/>
      <c r="AD70" s="95"/>
      <c r="AE70" s="95"/>
      <c r="AF70" s="96"/>
      <c r="AG70" s="95"/>
      <c r="AH70" s="5"/>
      <c r="AI70" s="5"/>
      <c r="AJ70" s="107"/>
    </row>
    <row r="71" spans="1:36" ht="78.75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  <c r="K71" s="402"/>
      <c r="L71" s="3"/>
      <c r="M71" s="3"/>
      <c r="N71" s="97"/>
      <c r="O71" s="3"/>
      <c r="P71" s="3"/>
      <c r="Q71" s="97"/>
      <c r="R71" s="95"/>
      <c r="S71" s="95"/>
      <c r="T71" s="96"/>
      <c r="U71" s="95"/>
      <c r="V71" s="95" t="s">
        <v>133</v>
      </c>
      <c r="W71" s="113">
        <v>5</v>
      </c>
      <c r="X71" s="95"/>
      <c r="Y71" s="95"/>
      <c r="Z71" s="96"/>
      <c r="AA71" s="95"/>
      <c r="AB71" s="95"/>
      <c r="AC71" s="96"/>
      <c r="AD71" s="95"/>
      <c r="AE71" s="95"/>
      <c r="AF71" s="96"/>
      <c r="AG71" s="95"/>
      <c r="AH71" s="5"/>
      <c r="AI71" s="5"/>
      <c r="AJ71" s="107"/>
    </row>
    <row r="72" spans="1:36" ht="18.75" x14ac:dyDescent="0.3">
      <c r="A72" s="5"/>
      <c r="B72" s="5"/>
      <c r="C72" s="5"/>
      <c r="D72" s="5"/>
      <c r="E72" s="5"/>
      <c r="F72" s="5"/>
      <c r="G72" s="5"/>
      <c r="H72" s="5"/>
      <c r="I72" s="5"/>
      <c r="J72" s="5"/>
      <c r="K72" s="111" t="s">
        <v>55</v>
      </c>
      <c r="L72" s="126">
        <f>N72+Q72+W72+Z72+AI72</f>
        <v>4327</v>
      </c>
      <c r="M72" s="114"/>
      <c r="N72" s="126">
        <f>N51*67+N52*7</f>
        <v>2430</v>
      </c>
      <c r="O72" s="114"/>
      <c r="P72" s="114"/>
      <c r="Q72" s="126">
        <f>Q52</f>
        <v>20</v>
      </c>
      <c r="R72" s="137"/>
      <c r="S72" s="114"/>
      <c r="T72" s="114"/>
      <c r="U72" s="114"/>
      <c r="V72" s="114"/>
      <c r="W72" s="126">
        <f>W51+W52+W53+W54+W55*2+W56+W57+W58+W59+W60*5+W61+W62+W63+W64+W65+W66+W67+W68+W69*2+W70+W71</f>
        <v>1097</v>
      </c>
      <c r="X72" s="114"/>
      <c r="Y72" s="114"/>
      <c r="Z72" s="126">
        <f>Z51+Z52+Z53*2+Z54+Z55*2+Z56+Z57+Z58+Z59+Z60</f>
        <v>490</v>
      </c>
      <c r="AA72" s="148"/>
      <c r="AB72" s="148"/>
      <c r="AC72" s="148"/>
      <c r="AD72" s="148"/>
      <c r="AE72" s="148"/>
      <c r="AF72" s="114"/>
      <c r="AG72" s="114"/>
      <c r="AH72" s="114"/>
      <c r="AI72" s="126">
        <f>AI51+AI52+AI53+AI54+AI55*2+AI56*2+AI57*2</f>
        <v>290</v>
      </c>
    </row>
    <row r="73" spans="1:36" ht="207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  <c r="K73" s="435" t="s">
        <v>164</v>
      </c>
      <c r="L73" s="5"/>
      <c r="M73" s="5"/>
      <c r="N73" s="68"/>
      <c r="O73" s="92">
        <v>0</v>
      </c>
      <c r="P73" s="128" t="s">
        <v>165</v>
      </c>
      <c r="Q73" s="138">
        <v>430.18900000000002</v>
      </c>
      <c r="R73" s="92"/>
      <c r="S73" s="92"/>
      <c r="T73" s="93"/>
      <c r="U73" s="129" t="s">
        <v>166</v>
      </c>
      <c r="V73" s="133" t="s">
        <v>167</v>
      </c>
      <c r="W73" s="113">
        <v>16.899999999999999</v>
      </c>
      <c r="X73" s="130">
        <v>0</v>
      </c>
      <c r="Y73" s="131" t="s">
        <v>168</v>
      </c>
      <c r="Z73" s="141">
        <v>36.9</v>
      </c>
      <c r="AA73" s="89">
        <v>0</v>
      </c>
      <c r="AB73" s="115" t="s">
        <v>169</v>
      </c>
      <c r="AC73" s="96">
        <v>101.5</v>
      </c>
      <c r="AD73" s="89">
        <v>0</v>
      </c>
      <c r="AE73" s="89" t="s">
        <v>170</v>
      </c>
      <c r="AF73" s="145">
        <v>143.30699999999999</v>
      </c>
      <c r="AG73" s="92"/>
      <c r="AH73" s="92"/>
      <c r="AI73" s="93"/>
    </row>
    <row r="74" spans="1:36" ht="120.75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  <c r="K74" s="436"/>
      <c r="L74" s="5"/>
      <c r="M74" s="5"/>
      <c r="N74" s="68"/>
      <c r="O74" s="92"/>
      <c r="P74" s="92"/>
      <c r="Q74" s="139"/>
      <c r="R74" s="92"/>
      <c r="S74" s="92"/>
      <c r="T74" s="93"/>
      <c r="U74" s="92"/>
      <c r="V74" s="92"/>
      <c r="W74" s="113"/>
      <c r="X74" s="132"/>
      <c r="Y74" s="132"/>
      <c r="Z74" s="142"/>
      <c r="AA74" s="89">
        <v>0</v>
      </c>
      <c r="AB74" s="152" t="s">
        <v>171</v>
      </c>
      <c r="AC74" s="96">
        <v>222.53899999999999</v>
      </c>
      <c r="AD74" s="89">
        <v>0</v>
      </c>
      <c r="AE74" s="133" t="s">
        <v>172</v>
      </c>
      <c r="AF74" s="146">
        <v>60</v>
      </c>
      <c r="AG74" s="92"/>
      <c r="AH74" s="92"/>
      <c r="AI74" s="93"/>
    </row>
    <row r="75" spans="1:36" ht="105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  <c r="K75" s="437"/>
      <c r="L75" s="5"/>
      <c r="M75" s="5"/>
      <c r="N75" s="68"/>
      <c r="O75" s="92"/>
      <c r="P75" s="92"/>
      <c r="Q75" s="139"/>
      <c r="R75" s="92"/>
      <c r="S75" s="92"/>
      <c r="T75" s="93"/>
      <c r="U75" s="92"/>
      <c r="V75" s="92"/>
      <c r="W75" s="113"/>
      <c r="X75" s="92"/>
      <c r="Y75" s="92"/>
      <c r="Z75" s="143"/>
      <c r="AA75" s="89">
        <v>0</v>
      </c>
      <c r="AB75" s="152" t="s">
        <v>173</v>
      </c>
      <c r="AC75" s="96">
        <v>89.9</v>
      </c>
      <c r="AD75" s="89"/>
      <c r="AE75" s="92"/>
      <c r="AF75" s="147"/>
      <c r="AG75" s="92"/>
      <c r="AH75" s="92"/>
      <c r="AI75" s="93"/>
    </row>
    <row r="76" spans="1:36" ht="27" customHeight="1" x14ac:dyDescent="0.3">
      <c r="A76" s="5"/>
      <c r="B76" s="5"/>
      <c r="C76" s="5"/>
      <c r="D76" s="5"/>
      <c r="E76" s="5"/>
      <c r="F76" s="5"/>
      <c r="G76" s="5"/>
      <c r="H76" s="5"/>
      <c r="I76" s="5"/>
      <c r="J76" s="5"/>
      <c r="K76" s="111" t="s">
        <v>55</v>
      </c>
      <c r="L76" s="252">
        <f>Q76+W76+Z76+AC76+AF76</f>
        <v>2081.6130000000003</v>
      </c>
      <c r="M76" s="56"/>
      <c r="N76" s="56"/>
      <c r="O76" s="56"/>
      <c r="P76" s="56"/>
      <c r="Q76" s="140">
        <f>Q73*3</f>
        <v>1290.567</v>
      </c>
      <c r="R76" s="135"/>
      <c r="S76" s="56"/>
      <c r="T76" s="56"/>
      <c r="U76" s="56"/>
      <c r="V76" s="56"/>
      <c r="W76" s="124">
        <f>W73</f>
        <v>16.899999999999999</v>
      </c>
      <c r="X76" s="56"/>
      <c r="Y76" s="56"/>
      <c r="Z76" s="144">
        <f>Z73</f>
        <v>36.9</v>
      </c>
      <c r="AA76" s="149"/>
      <c r="AB76" s="150"/>
      <c r="AC76" s="151">
        <f>AC73+AC74+AC75</f>
        <v>413.93899999999996</v>
      </c>
      <c r="AD76" s="150"/>
      <c r="AE76" s="150"/>
      <c r="AF76" s="118">
        <f>AF73+AF74*3</f>
        <v>323.30700000000002</v>
      </c>
      <c r="AG76" s="118"/>
      <c r="AH76" s="118"/>
      <c r="AI76" s="118"/>
    </row>
    <row r="77" spans="1:36" ht="165.75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  <c r="K77" s="438" t="s">
        <v>174</v>
      </c>
      <c r="L77" s="153" t="s">
        <v>175</v>
      </c>
      <c r="M77" s="128" t="s">
        <v>176</v>
      </c>
      <c r="N77" s="155">
        <v>37.799999999999997</v>
      </c>
      <c r="O77" s="89">
        <v>0</v>
      </c>
      <c r="P77" s="89" t="s">
        <v>177</v>
      </c>
      <c r="Q77" s="122">
        <v>70</v>
      </c>
      <c r="R77" s="89">
        <v>0</v>
      </c>
      <c r="S77" s="89" t="s">
        <v>184</v>
      </c>
      <c r="T77" s="113">
        <v>30.5</v>
      </c>
      <c r="U77" s="89"/>
      <c r="V77" s="89"/>
      <c r="W77" s="90"/>
      <c r="X77" s="89"/>
      <c r="Y77" s="89"/>
      <c r="Z77" s="90"/>
      <c r="AA77" s="89"/>
      <c r="AB77" s="89" t="s">
        <v>178</v>
      </c>
      <c r="AC77" s="90">
        <v>30</v>
      </c>
      <c r="AD77" s="89">
        <v>0</v>
      </c>
      <c r="AE77" s="95" t="s">
        <v>188</v>
      </c>
      <c r="AF77" s="113">
        <v>10</v>
      </c>
      <c r="AG77" s="95">
        <v>0</v>
      </c>
      <c r="AH77" s="95" t="s">
        <v>179</v>
      </c>
      <c r="AI77" s="113">
        <v>2.6</v>
      </c>
    </row>
    <row r="78" spans="1:36" ht="78.75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  <c r="K78" s="402"/>
      <c r="L78" s="154"/>
      <c r="M78" s="154"/>
      <c r="N78" s="156"/>
      <c r="O78" s="92"/>
      <c r="P78" s="95" t="s">
        <v>180</v>
      </c>
      <c r="Q78" s="113">
        <v>2</v>
      </c>
      <c r="R78" s="92"/>
      <c r="S78" s="95" t="s">
        <v>185</v>
      </c>
      <c r="T78" s="113">
        <v>25</v>
      </c>
      <c r="U78" s="92"/>
      <c r="V78" s="92"/>
      <c r="W78" s="93"/>
      <c r="X78" s="92"/>
      <c r="Y78" s="92"/>
      <c r="Z78" s="93"/>
      <c r="AA78" s="92"/>
      <c r="AB78" s="92"/>
      <c r="AC78" s="93"/>
      <c r="AD78" s="92"/>
      <c r="AE78" s="95" t="s">
        <v>186</v>
      </c>
      <c r="AF78" s="113">
        <v>10</v>
      </c>
      <c r="AG78" s="95"/>
      <c r="AH78" s="5"/>
      <c r="AI78" s="5"/>
    </row>
    <row r="79" spans="1:36" ht="47.25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  <c r="K79" s="402"/>
      <c r="L79" s="154"/>
      <c r="M79" s="154"/>
      <c r="N79" s="156"/>
      <c r="O79" s="92"/>
      <c r="P79" s="95" t="s">
        <v>181</v>
      </c>
      <c r="Q79" s="113">
        <v>3.6</v>
      </c>
      <c r="R79" s="92"/>
      <c r="S79" s="92"/>
      <c r="T79" s="93"/>
      <c r="U79" s="92"/>
      <c r="V79" s="92"/>
      <c r="W79" s="93"/>
      <c r="X79" s="92"/>
      <c r="Y79" s="92"/>
      <c r="Z79" s="93"/>
      <c r="AA79" s="92"/>
      <c r="AB79" s="92"/>
      <c r="AC79" s="93"/>
      <c r="AD79" s="92"/>
      <c r="AE79" s="95" t="s">
        <v>187</v>
      </c>
      <c r="AF79" s="113">
        <v>6</v>
      </c>
      <c r="AG79" s="95"/>
      <c r="AH79" s="5"/>
      <c r="AI79" s="5"/>
    </row>
    <row r="80" spans="1:36" ht="94.5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  <c r="K80" s="402"/>
      <c r="L80" s="154"/>
      <c r="M80" s="154"/>
      <c r="N80" s="156"/>
      <c r="O80" s="92"/>
      <c r="P80" s="95" t="s">
        <v>182</v>
      </c>
      <c r="Q80" s="113">
        <v>0.5</v>
      </c>
      <c r="R80" s="92"/>
      <c r="S80" s="92"/>
      <c r="T80" s="93"/>
      <c r="U80" s="92"/>
      <c r="V80" s="92"/>
      <c r="W80" s="93"/>
      <c r="X80" s="92"/>
      <c r="Y80" s="92"/>
      <c r="Z80" s="93"/>
      <c r="AA80" s="92"/>
      <c r="AB80" s="92"/>
      <c r="AC80" s="93"/>
      <c r="AD80" s="92"/>
      <c r="AE80" s="95" t="s">
        <v>190</v>
      </c>
      <c r="AF80" s="113">
        <v>0.3</v>
      </c>
      <c r="AG80" s="95"/>
      <c r="AH80" s="5"/>
      <c r="AI80" s="5"/>
    </row>
    <row r="81" spans="1:35" ht="63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  <c r="K81" s="439"/>
      <c r="L81" s="154"/>
      <c r="M81" s="154"/>
      <c r="N81" s="156"/>
      <c r="O81" s="92"/>
      <c r="P81" s="95" t="s">
        <v>183</v>
      </c>
      <c r="Q81" s="113">
        <v>1.6</v>
      </c>
      <c r="R81" s="92"/>
      <c r="S81" s="92"/>
      <c r="T81" s="93"/>
      <c r="U81" s="92"/>
      <c r="V81" s="92"/>
      <c r="W81" s="93"/>
      <c r="X81" s="92"/>
      <c r="Y81" s="92"/>
      <c r="Z81" s="93"/>
      <c r="AA81" s="92"/>
      <c r="AB81" s="92"/>
      <c r="AC81" s="93"/>
      <c r="AD81" s="92"/>
      <c r="AE81" s="95" t="s">
        <v>189</v>
      </c>
      <c r="AF81" s="113">
        <v>10</v>
      </c>
      <c r="AG81" s="95"/>
      <c r="AH81" s="5"/>
      <c r="AI81" s="5"/>
    </row>
    <row r="82" spans="1:35" ht="26.25" customHeight="1" x14ac:dyDescent="0.3">
      <c r="A82" s="5"/>
      <c r="B82" s="5"/>
      <c r="C82" s="5"/>
      <c r="D82" s="5"/>
      <c r="E82" s="5"/>
      <c r="F82" s="5"/>
      <c r="G82" s="5"/>
      <c r="H82" s="5"/>
      <c r="I82" s="5"/>
      <c r="J82" s="5"/>
      <c r="K82" s="111" t="s">
        <v>55</v>
      </c>
      <c r="L82" s="140">
        <f>N82+Q82+T82+AC82+AF82</f>
        <v>1558.2</v>
      </c>
      <c r="M82" s="140"/>
      <c r="N82" s="140">
        <f>N77*20</f>
        <v>756</v>
      </c>
      <c r="O82" s="140"/>
      <c r="P82" s="140"/>
      <c r="Q82" s="140">
        <f>Q77*2+Q78*10+Q79*17+Q80*17+Q81*10</f>
        <v>245.7</v>
      </c>
      <c r="R82" s="120"/>
      <c r="S82" s="140"/>
      <c r="T82" s="140">
        <f>T77*5+T78*2</f>
        <v>202.5</v>
      </c>
      <c r="U82" s="140"/>
      <c r="V82" s="140"/>
      <c r="W82" s="140"/>
      <c r="X82" s="140"/>
      <c r="Y82" s="140"/>
      <c r="Z82" s="140"/>
      <c r="AA82" s="140"/>
      <c r="AB82" s="140"/>
      <c r="AC82" s="140">
        <f>AC77*10</f>
        <v>300</v>
      </c>
      <c r="AD82" s="140"/>
      <c r="AE82" s="140"/>
      <c r="AF82" s="140">
        <f>AF77+AF78+AF79+AF80*60+AF81</f>
        <v>54</v>
      </c>
      <c r="AG82" s="140"/>
      <c r="AH82" s="140"/>
      <c r="AI82" s="140"/>
    </row>
    <row r="83" spans="1:35" ht="165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  <c r="K83" s="438" t="s">
        <v>191</v>
      </c>
      <c r="L83" s="4" t="s">
        <v>192</v>
      </c>
      <c r="M83" s="4" t="s">
        <v>193</v>
      </c>
      <c r="N83" s="160">
        <v>30</v>
      </c>
      <c r="O83" s="161" t="s">
        <v>194</v>
      </c>
      <c r="P83" s="32" t="s">
        <v>195</v>
      </c>
      <c r="Q83" s="174">
        <v>25</v>
      </c>
      <c r="R83" s="95"/>
      <c r="S83" s="95"/>
      <c r="T83" s="96"/>
      <c r="U83" s="95"/>
      <c r="V83" s="95"/>
      <c r="W83" s="96"/>
      <c r="X83" s="100" t="s">
        <v>196</v>
      </c>
      <c r="Y83" s="52" t="s">
        <v>197</v>
      </c>
      <c r="Z83" s="54">
        <v>5</v>
      </c>
      <c r="AA83" s="162" t="s">
        <v>198</v>
      </c>
      <c r="AB83" s="52" t="s">
        <v>169</v>
      </c>
      <c r="AC83" s="54">
        <v>20</v>
      </c>
      <c r="AD83" s="3"/>
      <c r="AE83" s="3"/>
      <c r="AF83" s="97"/>
      <c r="AG83" s="94" t="s">
        <v>199</v>
      </c>
      <c r="AH83" s="52" t="s">
        <v>200</v>
      </c>
      <c r="AI83" s="55">
        <v>15</v>
      </c>
    </row>
    <row r="84" spans="1:35" ht="299.25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  <c r="K84" s="402"/>
      <c r="L84" s="163"/>
      <c r="M84" s="163"/>
      <c r="N84" s="109"/>
      <c r="O84" s="161" t="s">
        <v>201</v>
      </c>
      <c r="P84" s="299" t="s">
        <v>202</v>
      </c>
      <c r="Q84" s="313">
        <v>9</v>
      </c>
      <c r="R84" s="95"/>
      <c r="S84" s="95"/>
      <c r="T84" s="96"/>
      <c r="U84" s="95"/>
      <c r="V84" s="95"/>
      <c r="W84" s="96"/>
      <c r="X84" s="162" t="s">
        <v>203</v>
      </c>
      <c r="Y84" s="99" t="s">
        <v>204</v>
      </c>
      <c r="Z84" s="176">
        <v>15</v>
      </c>
      <c r="AA84" s="164" t="s">
        <v>205</v>
      </c>
      <c r="AB84" s="52" t="s">
        <v>173</v>
      </c>
      <c r="AC84" s="54">
        <v>15</v>
      </c>
      <c r="AD84" s="3"/>
      <c r="AE84" s="3"/>
      <c r="AF84" s="97"/>
      <c r="AG84" s="94" t="s">
        <v>206</v>
      </c>
      <c r="AH84" s="52" t="s">
        <v>231</v>
      </c>
      <c r="AI84" s="54">
        <v>25</v>
      </c>
    </row>
    <row r="85" spans="1:35" ht="153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  <c r="K85" s="402"/>
      <c r="L85" s="163"/>
      <c r="M85" s="163"/>
      <c r="N85" s="109"/>
      <c r="O85" s="161" t="s">
        <v>207</v>
      </c>
      <c r="P85" s="32" t="s">
        <v>208</v>
      </c>
      <c r="Q85" s="174">
        <v>25</v>
      </c>
      <c r="R85" s="95"/>
      <c r="S85" s="95"/>
      <c r="T85" s="96"/>
      <c r="U85" s="95"/>
      <c r="V85" s="95"/>
      <c r="W85" s="96"/>
      <c r="X85" s="94" t="s">
        <v>209</v>
      </c>
      <c r="Y85" s="52" t="s">
        <v>210</v>
      </c>
      <c r="Z85" s="54">
        <v>3</v>
      </c>
      <c r="AA85" s="161" t="s">
        <v>211</v>
      </c>
      <c r="AB85" s="165" t="s">
        <v>212</v>
      </c>
      <c r="AC85" s="54">
        <v>15</v>
      </c>
      <c r="AD85" s="3"/>
      <c r="AE85" s="3"/>
      <c r="AF85" s="97"/>
      <c r="AG85" s="94" t="s">
        <v>213</v>
      </c>
      <c r="AH85" s="3"/>
      <c r="AI85" s="44"/>
    </row>
    <row r="86" spans="1:35" ht="330.75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  <c r="K86" s="402"/>
      <c r="L86" s="163"/>
      <c r="M86" s="163"/>
      <c r="N86" s="109"/>
      <c r="O86" s="32" t="s">
        <v>214</v>
      </c>
      <c r="P86" s="32"/>
      <c r="Q86" s="55"/>
      <c r="R86" s="95"/>
      <c r="S86" s="95"/>
      <c r="T86" s="96"/>
      <c r="U86" s="95"/>
      <c r="V86" s="95"/>
      <c r="W86" s="96"/>
      <c r="X86" s="166" t="s">
        <v>215</v>
      </c>
      <c r="Y86" s="3"/>
      <c r="Z86" s="44"/>
      <c r="AA86" s="3"/>
      <c r="AB86" s="167" t="s">
        <v>216</v>
      </c>
      <c r="AC86" s="54">
        <v>30</v>
      </c>
      <c r="AD86" s="3"/>
      <c r="AE86" s="3"/>
      <c r="AF86" s="97"/>
      <c r="AG86" s="94" t="s">
        <v>217</v>
      </c>
      <c r="AH86" s="3"/>
      <c r="AI86" s="44"/>
    </row>
    <row r="87" spans="1:35" ht="299.25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  <c r="K87" s="402"/>
      <c r="L87" s="163"/>
      <c r="M87" s="163"/>
      <c r="N87" s="109"/>
      <c r="O87" s="94" t="s">
        <v>218</v>
      </c>
      <c r="P87" s="32"/>
      <c r="Q87" s="44"/>
      <c r="R87" s="95"/>
      <c r="S87" s="95"/>
      <c r="T87" s="96"/>
      <c r="U87" s="95"/>
      <c r="V87" s="95"/>
      <c r="W87" s="96"/>
      <c r="X87" s="100" t="s">
        <v>219</v>
      </c>
      <c r="Y87" s="3"/>
      <c r="Z87" s="44"/>
      <c r="AA87" s="3"/>
      <c r="AB87" s="168" t="s">
        <v>220</v>
      </c>
      <c r="AC87" s="54">
        <v>15</v>
      </c>
      <c r="AD87" s="3"/>
      <c r="AE87" s="3"/>
      <c r="AF87" s="97"/>
      <c r="AG87" s="169" t="s">
        <v>221</v>
      </c>
      <c r="AH87" s="3"/>
      <c r="AI87" s="44"/>
    </row>
    <row r="88" spans="1:35" ht="141.75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  <c r="K88" s="440"/>
      <c r="L88" s="163"/>
      <c r="M88" s="163"/>
      <c r="N88" s="109"/>
      <c r="O88" s="163" t="s">
        <v>222</v>
      </c>
      <c r="P88" s="3"/>
      <c r="Q88" s="44"/>
      <c r="R88" s="95"/>
      <c r="S88" s="95"/>
      <c r="T88" s="96"/>
      <c r="U88" s="95"/>
      <c r="V88" s="95"/>
      <c r="W88" s="96"/>
      <c r="X88" s="166" t="s">
        <v>223</v>
      </c>
      <c r="Y88" s="3"/>
      <c r="Z88" s="44"/>
      <c r="AA88" s="3"/>
      <c r="AB88" s="167"/>
      <c r="AC88" s="55"/>
      <c r="AD88" s="3"/>
      <c r="AE88" s="3"/>
      <c r="AF88" s="97"/>
      <c r="AG88" s="94" t="s">
        <v>221</v>
      </c>
      <c r="AH88" s="3"/>
      <c r="AI88" s="44"/>
    </row>
    <row r="89" spans="1:35" ht="173.25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  <c r="K89" s="440"/>
      <c r="L89" s="163"/>
      <c r="M89" s="163"/>
      <c r="N89" s="109"/>
      <c r="O89" s="166" t="s">
        <v>224</v>
      </c>
      <c r="P89" s="163"/>
      <c r="Q89" s="175"/>
      <c r="R89" s="95"/>
      <c r="S89" s="95"/>
      <c r="T89" s="96"/>
      <c r="U89" s="95"/>
      <c r="V89" s="95"/>
      <c r="W89" s="96"/>
      <c r="X89" s="166" t="s">
        <v>225</v>
      </c>
      <c r="Y89" s="163"/>
      <c r="Z89" s="175"/>
      <c r="AA89" s="163"/>
      <c r="AB89" s="107"/>
      <c r="AC89" s="175"/>
      <c r="AD89" s="163"/>
      <c r="AE89" s="163"/>
      <c r="AF89" s="109"/>
      <c r="AG89" s="94" t="s">
        <v>226</v>
      </c>
      <c r="AH89" s="163"/>
      <c r="AI89" s="175"/>
    </row>
    <row r="90" spans="1:35" ht="110.25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  <c r="K90" s="440"/>
      <c r="L90" s="163"/>
      <c r="M90" s="163"/>
      <c r="N90" s="109"/>
      <c r="O90" s="166" t="s">
        <v>194</v>
      </c>
      <c r="P90" s="3"/>
      <c r="Q90" s="44"/>
      <c r="R90" s="95"/>
      <c r="S90" s="95"/>
      <c r="T90" s="96"/>
      <c r="U90" s="95"/>
      <c r="V90" s="95"/>
      <c r="W90" s="96"/>
      <c r="X90" s="166" t="s">
        <v>227</v>
      </c>
      <c r="Y90" s="3"/>
      <c r="Z90" s="44"/>
      <c r="AA90" s="3"/>
      <c r="AB90" s="167"/>
      <c r="AC90" s="44"/>
      <c r="AD90" s="3"/>
      <c r="AE90" s="3"/>
      <c r="AF90" s="97"/>
      <c r="AG90" s="172" t="s">
        <v>228</v>
      </c>
      <c r="AH90" s="161"/>
      <c r="AI90" s="44"/>
    </row>
    <row r="91" spans="1:35" ht="94.5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  <c r="K91" s="441"/>
      <c r="L91" s="163"/>
      <c r="M91" s="163"/>
      <c r="N91" s="109"/>
      <c r="O91" s="95"/>
      <c r="P91" s="95"/>
      <c r="Q91" s="113"/>
      <c r="R91" s="95"/>
      <c r="S91" s="95"/>
      <c r="T91" s="96"/>
      <c r="U91" s="95"/>
      <c r="V91" s="95"/>
      <c r="W91" s="96"/>
      <c r="X91" s="163" t="s">
        <v>229</v>
      </c>
      <c r="Y91" s="3"/>
      <c r="Z91" s="44"/>
      <c r="AA91" s="3"/>
      <c r="AB91" s="167"/>
      <c r="AC91" s="44"/>
      <c r="AD91" s="3"/>
      <c r="AE91" s="3"/>
      <c r="AF91" s="97"/>
      <c r="AG91" s="94" t="s">
        <v>230</v>
      </c>
      <c r="AH91" s="167"/>
      <c r="AI91" s="44"/>
    </row>
    <row r="92" spans="1:35" s="173" customFormat="1" ht="26.25" customHeight="1" x14ac:dyDescent="0.3">
      <c r="A92" s="309"/>
      <c r="B92" s="309"/>
      <c r="C92" s="309"/>
      <c r="D92" s="309"/>
      <c r="E92" s="309"/>
      <c r="F92" s="309"/>
      <c r="G92" s="309"/>
      <c r="H92" s="309"/>
      <c r="I92" s="309"/>
      <c r="J92" s="309"/>
      <c r="K92" s="179" t="s">
        <v>55</v>
      </c>
      <c r="L92" s="126">
        <f>Q92+Z92+AC92+AI92</f>
        <v>217</v>
      </c>
      <c r="M92" s="110"/>
      <c r="N92" s="110"/>
      <c r="O92" s="110"/>
      <c r="P92" s="88"/>
      <c r="Q92" s="126">
        <f>Q83+Q84+Q85</f>
        <v>59</v>
      </c>
      <c r="R92" s="51"/>
      <c r="S92" s="88"/>
      <c r="T92" s="88"/>
      <c r="U92" s="88"/>
      <c r="V92" s="88"/>
      <c r="W92" s="88"/>
      <c r="X92" s="88"/>
      <c r="Y92" s="88"/>
      <c r="Z92" s="126">
        <f>Z83+Z84+Z85</f>
        <v>23</v>
      </c>
      <c r="AA92" s="88"/>
      <c r="AB92" s="88"/>
      <c r="AC92" s="126">
        <f>AC83+AC84+AC85+AC86+AC87</f>
        <v>95</v>
      </c>
      <c r="AD92" s="88"/>
      <c r="AE92" s="88"/>
      <c r="AF92" s="88"/>
      <c r="AG92" s="88"/>
      <c r="AH92" s="88"/>
      <c r="AI92" s="126">
        <f>AI83+AI84</f>
        <v>40</v>
      </c>
    </row>
    <row r="93" spans="1:35" s="173" customFormat="1" ht="83.25" customHeight="1" x14ac:dyDescent="0.3">
      <c r="A93" s="309"/>
      <c r="B93" s="309"/>
      <c r="C93" s="309"/>
      <c r="D93" s="309"/>
      <c r="E93" s="309"/>
      <c r="F93" s="309"/>
      <c r="G93" s="309"/>
      <c r="H93" s="309"/>
      <c r="I93" s="309"/>
      <c r="J93" s="309"/>
      <c r="K93" s="279" t="s">
        <v>658</v>
      </c>
      <c r="L93" s="276">
        <f>Q43+L50+L72+L76+L82+L92</f>
        <v>10506.613000000001</v>
      </c>
      <c r="M93" s="275"/>
      <c r="N93" s="275"/>
      <c r="O93" s="275"/>
      <c r="P93" s="277"/>
      <c r="Q93" s="276"/>
      <c r="R93" s="278"/>
      <c r="S93" s="277"/>
      <c r="T93" s="277"/>
      <c r="U93" s="277"/>
      <c r="V93" s="277"/>
      <c r="W93" s="277"/>
      <c r="X93" s="277"/>
      <c r="Y93" s="277"/>
      <c r="Z93" s="276"/>
      <c r="AA93" s="277"/>
      <c r="AB93" s="277"/>
      <c r="AC93" s="276"/>
      <c r="AD93" s="277"/>
      <c r="AE93" s="277"/>
      <c r="AF93" s="277"/>
      <c r="AG93" s="277"/>
      <c r="AH93" s="277"/>
      <c r="AI93" s="276"/>
    </row>
    <row r="94" spans="1:35" ht="101.25" customHeight="1" x14ac:dyDescent="0.25">
      <c r="A94" s="310"/>
      <c r="B94" s="310"/>
      <c r="C94" s="310"/>
      <c r="D94" s="310"/>
      <c r="E94" s="310"/>
      <c r="F94" s="5"/>
      <c r="G94" s="5"/>
      <c r="H94" s="5"/>
      <c r="I94" s="5"/>
      <c r="J94" s="5"/>
      <c r="K94" s="396" t="s">
        <v>240</v>
      </c>
      <c r="L94" s="5"/>
      <c r="M94" s="5"/>
      <c r="N94" s="5"/>
      <c r="O94" s="5"/>
      <c r="P94" s="5"/>
      <c r="Q94" s="5"/>
      <c r="R94" s="6" t="s">
        <v>232</v>
      </c>
      <c r="S94" s="1" t="s">
        <v>233</v>
      </c>
      <c r="T94" s="1">
        <v>29</v>
      </c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</row>
    <row r="95" spans="1:35" ht="77.25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  <c r="K95" s="397"/>
      <c r="L95" s="5"/>
      <c r="M95" s="5"/>
      <c r="N95" s="5"/>
      <c r="O95" s="5"/>
      <c r="P95" s="5"/>
      <c r="Q95" s="5"/>
      <c r="R95" s="6"/>
      <c r="S95" s="1" t="s">
        <v>234</v>
      </c>
      <c r="T95" s="1">
        <v>500</v>
      </c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</row>
    <row r="96" spans="1:35" ht="39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  <c r="K96" s="397"/>
      <c r="L96" s="5"/>
      <c r="M96" s="5"/>
      <c r="N96" s="5"/>
      <c r="O96" s="5"/>
      <c r="P96" s="5"/>
      <c r="Q96" s="5"/>
      <c r="R96" s="6"/>
      <c r="S96" s="1" t="s">
        <v>235</v>
      </c>
      <c r="T96" s="1">
        <v>330</v>
      </c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</row>
    <row r="97" spans="1:35" ht="26.25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  <c r="K97" s="397"/>
      <c r="L97" s="5"/>
      <c r="M97" s="5"/>
      <c r="N97" s="5"/>
      <c r="O97" s="5"/>
      <c r="P97" s="5"/>
      <c r="Q97" s="5"/>
      <c r="R97" s="6"/>
      <c r="S97" s="1" t="s">
        <v>236</v>
      </c>
      <c r="T97" s="1">
        <v>30</v>
      </c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</row>
    <row r="98" spans="1:35" ht="39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  <c r="K98" s="397"/>
      <c r="L98" s="5"/>
      <c r="M98" s="5"/>
      <c r="N98" s="5"/>
      <c r="O98" s="5"/>
      <c r="P98" s="5"/>
      <c r="Q98" s="5"/>
      <c r="R98" s="6"/>
      <c r="S98" s="1" t="s">
        <v>237</v>
      </c>
      <c r="T98" s="1">
        <v>650</v>
      </c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</row>
    <row r="99" spans="1:35" ht="39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  <c r="K99" s="397"/>
      <c r="L99" s="5"/>
      <c r="M99" s="5"/>
      <c r="N99" s="5"/>
      <c r="O99" s="5"/>
      <c r="P99" s="5"/>
      <c r="Q99" s="5"/>
      <c r="R99" s="6"/>
      <c r="S99" s="1" t="s">
        <v>238</v>
      </c>
      <c r="T99" s="1">
        <v>600</v>
      </c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</row>
    <row r="100" spans="1:35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397"/>
      <c r="L100" s="5"/>
      <c r="M100" s="5"/>
      <c r="N100" s="5"/>
      <c r="O100" s="5"/>
      <c r="P100" s="5"/>
      <c r="Q100" s="5"/>
      <c r="R100" s="6"/>
      <c r="S100" s="46" t="s">
        <v>702</v>
      </c>
      <c r="T100" s="46">
        <v>50</v>
      </c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</row>
    <row r="101" spans="1:35" ht="26.25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433"/>
      <c r="L101" s="5"/>
      <c r="M101" s="5"/>
      <c r="N101" s="5"/>
      <c r="O101" s="5"/>
      <c r="P101" s="5"/>
      <c r="Q101" s="5"/>
      <c r="R101" s="6"/>
      <c r="S101" s="1" t="s">
        <v>239</v>
      </c>
      <c r="T101" s="1">
        <v>6</v>
      </c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</row>
    <row r="102" spans="1:35" ht="26.25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180" t="s">
        <v>55</v>
      </c>
      <c r="L102" s="124"/>
      <c r="M102" s="124"/>
      <c r="N102" s="124"/>
      <c r="O102" s="124"/>
      <c r="P102" s="124"/>
      <c r="Q102" s="124"/>
      <c r="R102" s="178"/>
      <c r="S102" s="124"/>
      <c r="T102" s="124">
        <f>SUM(T94:T101)</f>
        <v>2195</v>
      </c>
      <c r="U102" s="124"/>
      <c r="V102" s="124"/>
      <c r="W102" s="124"/>
      <c r="X102" s="124"/>
      <c r="Y102" s="124"/>
      <c r="Z102" s="124"/>
      <c r="AA102" s="124"/>
      <c r="AB102" s="124"/>
      <c r="AC102" s="124"/>
      <c r="AD102" s="124"/>
      <c r="AE102" s="124"/>
      <c r="AF102" s="124"/>
      <c r="AG102" s="124"/>
      <c r="AH102" s="124"/>
      <c r="AI102" s="124"/>
    </row>
    <row r="103" spans="1:35" ht="60.75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285" t="s">
        <v>659</v>
      </c>
      <c r="L103" s="281">
        <f>T102</f>
        <v>2195</v>
      </c>
      <c r="M103" s="281"/>
      <c r="N103" s="282"/>
      <c r="O103" s="281"/>
      <c r="P103" s="280"/>
      <c r="Q103" s="281"/>
      <c r="R103" s="283"/>
      <c r="S103" s="281"/>
      <c r="T103" s="281"/>
      <c r="U103" s="281"/>
      <c r="V103" s="281"/>
      <c r="W103" s="281"/>
      <c r="X103" s="281"/>
      <c r="Y103" s="281"/>
      <c r="Z103" s="281"/>
      <c r="AA103" s="281"/>
      <c r="AB103" s="284"/>
      <c r="AC103" s="281"/>
      <c r="AD103" s="284"/>
      <c r="AE103" s="281"/>
      <c r="AF103" s="281"/>
      <c r="AG103" s="281"/>
      <c r="AH103" s="281"/>
      <c r="AI103" s="281"/>
    </row>
    <row r="104" spans="1:35" ht="173.25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396" t="s">
        <v>365</v>
      </c>
      <c r="L104" s="32" t="s">
        <v>241</v>
      </c>
      <c r="M104" s="32" t="s">
        <v>242</v>
      </c>
      <c r="N104" s="210">
        <v>40</v>
      </c>
      <c r="O104" s="94" t="s">
        <v>243</v>
      </c>
      <c r="P104" s="184" t="s">
        <v>244</v>
      </c>
      <c r="Q104" s="55">
        <v>0.2</v>
      </c>
      <c r="R104" s="185" t="s">
        <v>245</v>
      </c>
      <c r="S104" s="186" t="s">
        <v>246</v>
      </c>
      <c r="T104" s="55">
        <v>60</v>
      </c>
      <c r="U104" s="94" t="s">
        <v>247</v>
      </c>
      <c r="V104" s="94" t="s">
        <v>248</v>
      </c>
      <c r="W104" s="55">
        <v>249</v>
      </c>
      <c r="X104" s="166" t="s">
        <v>249</v>
      </c>
      <c r="Y104" s="186" t="s">
        <v>168</v>
      </c>
      <c r="Z104" s="55">
        <v>10</v>
      </c>
      <c r="AA104" s="166" t="s">
        <v>250</v>
      </c>
      <c r="AB104" s="162" t="s">
        <v>251</v>
      </c>
      <c r="AC104" s="55">
        <v>7.5</v>
      </c>
      <c r="AD104" s="162" t="s">
        <v>252</v>
      </c>
      <c r="AE104" s="161" t="s">
        <v>253</v>
      </c>
      <c r="AF104" s="55">
        <v>6</v>
      </c>
      <c r="AG104" s="3"/>
      <c r="AH104" s="3"/>
      <c r="AI104" s="3"/>
    </row>
    <row r="105" spans="1:35" ht="134.25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397"/>
      <c r="L105" s="32" t="s">
        <v>254</v>
      </c>
      <c r="M105" s="32" t="s">
        <v>255</v>
      </c>
      <c r="N105" s="55">
        <v>10</v>
      </c>
      <c r="O105" s="94" t="s">
        <v>256</v>
      </c>
      <c r="P105" s="94" t="s">
        <v>257</v>
      </c>
      <c r="Q105" s="212">
        <v>0.2</v>
      </c>
      <c r="R105" s="187" t="s">
        <v>234</v>
      </c>
      <c r="S105" s="47"/>
      <c r="T105" s="44"/>
      <c r="U105" s="94" t="s">
        <v>258</v>
      </c>
      <c r="V105" s="94" t="s">
        <v>259</v>
      </c>
      <c r="W105" s="55">
        <v>350</v>
      </c>
      <c r="X105" s="94" t="s">
        <v>260</v>
      </c>
      <c r="Y105" s="188" t="s">
        <v>261</v>
      </c>
      <c r="Z105" s="55">
        <v>138.5</v>
      </c>
      <c r="AA105" s="166" t="s">
        <v>262</v>
      </c>
      <c r="AB105" s="3"/>
      <c r="AC105" s="44"/>
      <c r="AD105" s="94" t="s">
        <v>263</v>
      </c>
      <c r="AE105" s="187" t="s">
        <v>264</v>
      </c>
      <c r="AF105" s="55">
        <v>30</v>
      </c>
      <c r="AG105" s="3"/>
      <c r="AH105" s="3"/>
      <c r="AI105" s="3"/>
    </row>
    <row r="106" spans="1:35" ht="378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397"/>
      <c r="L106" s="32" t="s">
        <v>265</v>
      </c>
      <c r="M106" s="32" t="s">
        <v>266</v>
      </c>
      <c r="N106" s="55">
        <v>3</v>
      </c>
      <c r="O106" s="162" t="s">
        <v>267</v>
      </c>
      <c r="P106" s="48" t="s">
        <v>268</v>
      </c>
      <c r="Q106" s="55">
        <v>0.25</v>
      </c>
      <c r="R106" s="162" t="s">
        <v>269</v>
      </c>
      <c r="S106" s="47"/>
      <c r="T106" s="44"/>
      <c r="U106" s="186" t="s">
        <v>270</v>
      </c>
      <c r="V106" s="3"/>
      <c r="W106" s="44"/>
      <c r="X106" s="94" t="s">
        <v>271</v>
      </c>
      <c r="Y106" s="189" t="s">
        <v>272</v>
      </c>
      <c r="Z106" s="55">
        <v>50</v>
      </c>
      <c r="AA106" s="3"/>
      <c r="AB106" s="3"/>
      <c r="AC106" s="44"/>
      <c r="AD106" s="3" t="s">
        <v>273</v>
      </c>
      <c r="AE106" s="162" t="s">
        <v>274</v>
      </c>
      <c r="AF106" s="55">
        <v>11</v>
      </c>
      <c r="AG106" s="3"/>
      <c r="AH106" s="3"/>
      <c r="AI106" s="3"/>
    </row>
    <row r="107" spans="1:35" ht="173.25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397"/>
      <c r="L107" s="3"/>
      <c r="M107" s="32" t="s">
        <v>275</v>
      </c>
      <c r="N107" s="55">
        <v>1</v>
      </c>
      <c r="O107" s="48" t="s">
        <v>276</v>
      </c>
      <c r="P107" s="48" t="s">
        <v>277</v>
      </c>
      <c r="Q107" s="55">
        <v>0.8</v>
      </c>
      <c r="R107" s="94" t="s">
        <v>278</v>
      </c>
      <c r="S107" s="190"/>
      <c r="T107" s="44"/>
      <c r="U107" s="186" t="s">
        <v>279</v>
      </c>
      <c r="V107" s="186" t="s">
        <v>280</v>
      </c>
      <c r="W107" s="55">
        <v>85.4</v>
      </c>
      <c r="X107" s="162" t="s">
        <v>281</v>
      </c>
      <c r="Y107" s="166" t="s">
        <v>282</v>
      </c>
      <c r="Z107" s="55">
        <v>20</v>
      </c>
      <c r="AA107" s="3"/>
      <c r="AB107" s="3"/>
      <c r="AC107" s="44"/>
      <c r="AD107" s="188" t="s">
        <v>283</v>
      </c>
      <c r="AE107" s="47"/>
      <c r="AF107" s="191"/>
      <c r="AG107" s="3"/>
      <c r="AH107" s="3"/>
      <c r="AI107" s="3"/>
    </row>
    <row r="108" spans="1:35" ht="126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397"/>
      <c r="L108" s="3"/>
      <c r="M108" s="32" t="s">
        <v>284</v>
      </c>
      <c r="N108" s="55">
        <v>20</v>
      </c>
      <c r="O108" s="94" t="s">
        <v>285</v>
      </c>
      <c r="P108" s="94" t="s">
        <v>286</v>
      </c>
      <c r="Q108" s="55">
        <v>0.7</v>
      </c>
      <c r="R108" s="105" t="s">
        <v>287</v>
      </c>
      <c r="S108" s="3"/>
      <c r="T108" s="44"/>
      <c r="U108" s="189" t="s">
        <v>288</v>
      </c>
      <c r="V108" s="186" t="s">
        <v>289</v>
      </c>
      <c r="W108" s="55">
        <v>13.1</v>
      </c>
      <c r="X108" s="94" t="s">
        <v>290</v>
      </c>
      <c r="Y108" s="94" t="s">
        <v>260</v>
      </c>
      <c r="Z108" s="55">
        <v>14.175000000000001</v>
      </c>
      <c r="AA108" s="3"/>
      <c r="AB108" s="3"/>
      <c r="AC108" s="44"/>
      <c r="AD108" s="186" t="s">
        <v>291</v>
      </c>
      <c r="AE108" s="190"/>
      <c r="AF108" s="44"/>
      <c r="AG108" s="3"/>
      <c r="AH108" s="3"/>
      <c r="AI108" s="3"/>
    </row>
    <row r="109" spans="1:35" ht="141.75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397"/>
      <c r="L109" s="3"/>
      <c r="M109" s="32" t="s">
        <v>292</v>
      </c>
      <c r="N109" s="55">
        <v>40</v>
      </c>
      <c r="O109" s="192" t="s">
        <v>293</v>
      </c>
      <c r="P109" s="32" t="s">
        <v>294</v>
      </c>
      <c r="Q109" s="55">
        <v>2</v>
      </c>
      <c r="R109" s="94" t="s">
        <v>247</v>
      </c>
      <c r="S109" s="94" t="s">
        <v>247</v>
      </c>
      <c r="T109" s="55">
        <v>1</v>
      </c>
      <c r="U109" s="186" t="s">
        <v>295</v>
      </c>
      <c r="V109" s="186" t="s">
        <v>296</v>
      </c>
      <c r="W109" s="55">
        <v>32.5</v>
      </c>
      <c r="X109" s="94" t="s">
        <v>297</v>
      </c>
      <c r="Y109" s="94" t="s">
        <v>271</v>
      </c>
      <c r="Z109" s="55">
        <v>12</v>
      </c>
      <c r="AA109" s="3"/>
      <c r="AB109" s="3"/>
      <c r="AC109" s="44"/>
      <c r="AD109" s="162" t="s">
        <v>298</v>
      </c>
      <c r="AE109" s="3"/>
      <c r="AF109" s="44"/>
      <c r="AG109" s="3"/>
      <c r="AH109" s="3"/>
      <c r="AI109" s="3"/>
    </row>
    <row r="110" spans="1:35" ht="110.25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397"/>
      <c r="L110" s="3"/>
      <c r="M110" s="32" t="s">
        <v>255</v>
      </c>
      <c r="N110" s="55">
        <v>10</v>
      </c>
      <c r="O110" s="49" t="s">
        <v>299</v>
      </c>
      <c r="P110" s="187" t="s">
        <v>300</v>
      </c>
      <c r="Q110" s="55">
        <v>10</v>
      </c>
      <c r="R110" s="105" t="s">
        <v>258</v>
      </c>
      <c r="S110" s="3"/>
      <c r="T110" s="44"/>
      <c r="U110" s="186" t="s">
        <v>301</v>
      </c>
      <c r="V110" s="186" t="s">
        <v>302</v>
      </c>
      <c r="W110" s="55">
        <v>12.4</v>
      </c>
      <c r="X110" s="193" t="s">
        <v>366</v>
      </c>
      <c r="Y110" s="189" t="s">
        <v>303</v>
      </c>
      <c r="Z110" s="55">
        <v>117.6</v>
      </c>
      <c r="AA110" s="3"/>
      <c r="AB110" s="3"/>
      <c r="AC110" s="44"/>
      <c r="AD110" s="94" t="s">
        <v>304</v>
      </c>
      <c r="AE110" s="3"/>
      <c r="AF110" s="44"/>
      <c r="AG110" s="3"/>
      <c r="AH110" s="3"/>
      <c r="AI110" s="3"/>
    </row>
    <row r="111" spans="1:35" ht="126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397"/>
      <c r="L111" s="3"/>
      <c r="M111" s="32" t="s">
        <v>266</v>
      </c>
      <c r="N111" s="55">
        <v>3</v>
      </c>
      <c r="O111" s="48" t="s">
        <v>305</v>
      </c>
      <c r="P111" s="187" t="s">
        <v>306</v>
      </c>
      <c r="Q111" s="55">
        <v>1.4</v>
      </c>
      <c r="R111" s="3"/>
      <c r="S111" s="3"/>
      <c r="T111" s="44"/>
      <c r="U111" s="186" t="s">
        <v>307</v>
      </c>
      <c r="V111" s="186" t="s">
        <v>308</v>
      </c>
      <c r="W111" s="55">
        <v>16.3</v>
      </c>
      <c r="X111" s="188" t="s">
        <v>309</v>
      </c>
      <c r="Y111" s="186" t="s">
        <v>310</v>
      </c>
      <c r="Z111" s="55">
        <v>10</v>
      </c>
      <c r="AA111" s="3"/>
      <c r="AB111" s="3"/>
      <c r="AC111" s="44"/>
      <c r="AD111" s="194" t="s">
        <v>311</v>
      </c>
      <c r="AE111" s="3"/>
      <c r="AF111" s="44"/>
      <c r="AG111" s="3"/>
      <c r="AH111" s="3"/>
      <c r="AI111" s="3"/>
    </row>
    <row r="112" spans="1:35" ht="78.75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397"/>
      <c r="L112" s="3"/>
      <c r="M112" s="32" t="s">
        <v>275</v>
      </c>
      <c r="N112" s="55">
        <v>1</v>
      </c>
      <c r="O112" s="48" t="s">
        <v>312</v>
      </c>
      <c r="P112" s="48" t="s">
        <v>313</v>
      </c>
      <c r="Q112" s="54">
        <v>0.15</v>
      </c>
      <c r="R112" s="3"/>
      <c r="S112" s="3"/>
      <c r="T112" s="44"/>
      <c r="U112" s="188" t="s">
        <v>314</v>
      </c>
      <c r="V112" s="186" t="s">
        <v>315</v>
      </c>
      <c r="W112" s="55">
        <v>8</v>
      </c>
      <c r="X112" s="186" t="s">
        <v>316</v>
      </c>
      <c r="Y112" s="3"/>
      <c r="Z112" s="44"/>
      <c r="AA112" s="3"/>
      <c r="AB112" s="3"/>
      <c r="AC112" s="44"/>
      <c r="AD112" s="188" t="s">
        <v>317</v>
      </c>
      <c r="AE112" s="3"/>
      <c r="AF112" s="44"/>
      <c r="AG112" s="3"/>
      <c r="AH112" s="3"/>
      <c r="AI112" s="3"/>
    </row>
    <row r="113" spans="1:35" ht="94.5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397"/>
      <c r="L113" s="3"/>
      <c r="M113" s="32" t="s">
        <v>284</v>
      </c>
      <c r="N113" s="55">
        <v>20</v>
      </c>
      <c r="O113" s="171" t="s">
        <v>318</v>
      </c>
      <c r="P113" s="192" t="s">
        <v>319</v>
      </c>
      <c r="Q113" s="54">
        <v>3.4</v>
      </c>
      <c r="R113" s="3"/>
      <c r="S113" s="3"/>
      <c r="T113" s="44"/>
      <c r="U113" s="186" t="s">
        <v>320</v>
      </c>
      <c r="V113" s="189" t="s">
        <v>321</v>
      </c>
      <c r="W113" s="55">
        <v>17.5</v>
      </c>
      <c r="X113" s="189" t="s">
        <v>322</v>
      </c>
      <c r="Y113" s="3"/>
      <c r="Z113" s="44"/>
      <c r="AA113" s="3"/>
      <c r="AB113" s="3"/>
      <c r="AC113" s="44"/>
      <c r="AD113" s="194" t="s">
        <v>323</v>
      </c>
      <c r="AE113" s="3"/>
      <c r="AF113" s="44"/>
      <c r="AG113" s="3"/>
      <c r="AH113" s="3"/>
      <c r="AI113" s="3"/>
    </row>
    <row r="114" spans="1:35" ht="204.75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397"/>
      <c r="L114" s="3"/>
      <c r="M114" s="3"/>
      <c r="N114" s="44"/>
      <c r="O114" s="195" t="s">
        <v>324</v>
      </c>
      <c r="P114" s="3" t="s">
        <v>325</v>
      </c>
      <c r="Q114" s="54">
        <v>38</v>
      </c>
      <c r="R114" s="3"/>
      <c r="S114" s="3"/>
      <c r="T114" s="44"/>
      <c r="U114" s="189" t="s">
        <v>326</v>
      </c>
      <c r="V114" s="186" t="s">
        <v>327</v>
      </c>
      <c r="W114" s="55">
        <v>100</v>
      </c>
      <c r="X114" s="186" t="s">
        <v>328</v>
      </c>
      <c r="Y114" s="3"/>
      <c r="Z114" s="44"/>
      <c r="AA114" s="3"/>
      <c r="AB114" s="3"/>
      <c r="AC114" s="44"/>
      <c r="AD114" s="94" t="s">
        <v>329</v>
      </c>
      <c r="AE114" s="3"/>
      <c r="AF114" s="44"/>
      <c r="AG114" s="3"/>
      <c r="AH114" s="3"/>
      <c r="AI114" s="3"/>
    </row>
    <row r="115" spans="1:35" ht="173.25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397"/>
      <c r="L115" s="3"/>
      <c r="M115" s="3"/>
      <c r="N115" s="44"/>
      <c r="O115" s="94" t="s">
        <v>330</v>
      </c>
      <c r="P115" s="196" t="s">
        <v>331</v>
      </c>
      <c r="Q115" s="54">
        <v>5</v>
      </c>
      <c r="R115" s="3"/>
      <c r="S115" s="3"/>
      <c r="T115" s="44"/>
      <c r="U115" s="32" t="s">
        <v>332</v>
      </c>
      <c r="V115" s="3"/>
      <c r="W115" s="44"/>
      <c r="X115" s="197"/>
      <c r="Y115" s="3"/>
      <c r="Z115" s="44"/>
      <c r="AA115" s="3"/>
      <c r="AB115" s="3"/>
      <c r="AC115" s="44"/>
      <c r="AD115" s="3"/>
      <c r="AE115" s="3"/>
      <c r="AF115" s="44"/>
      <c r="AG115" s="3"/>
      <c r="AH115" s="3"/>
      <c r="AI115" s="3"/>
    </row>
    <row r="116" spans="1:35" ht="31.5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397"/>
      <c r="L116" s="3"/>
      <c r="M116" s="3"/>
      <c r="N116" s="44"/>
      <c r="O116" s="192" t="s">
        <v>333</v>
      </c>
      <c r="P116" s="198" t="s">
        <v>334</v>
      </c>
      <c r="Q116" s="54">
        <v>3.5</v>
      </c>
      <c r="R116" s="3"/>
      <c r="S116" s="3"/>
      <c r="T116" s="44"/>
      <c r="U116" s="3"/>
      <c r="V116" s="3"/>
      <c r="W116" s="44"/>
      <c r="X116" s="3"/>
      <c r="Y116" s="3"/>
      <c r="Z116" s="44"/>
      <c r="AA116" s="3"/>
      <c r="AB116" s="3"/>
      <c r="AC116" s="44"/>
      <c r="AD116" s="3"/>
      <c r="AE116" s="3"/>
      <c r="AF116" s="44"/>
      <c r="AG116" s="3"/>
      <c r="AH116" s="3"/>
      <c r="AI116" s="3"/>
    </row>
    <row r="117" spans="1:35" ht="204.75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397"/>
      <c r="L117" s="3"/>
      <c r="M117" s="3"/>
      <c r="N117" s="44"/>
      <c r="O117" s="199" t="s">
        <v>335</v>
      </c>
      <c r="P117" s="3" t="s">
        <v>336</v>
      </c>
      <c r="Q117" s="54">
        <v>100</v>
      </c>
      <c r="R117" s="3"/>
      <c r="S117" s="3"/>
      <c r="T117" s="44"/>
      <c r="U117" s="3"/>
      <c r="V117" s="3"/>
      <c r="W117" s="44"/>
      <c r="X117" s="3"/>
      <c r="Y117" s="3"/>
      <c r="Z117" s="44"/>
      <c r="AA117" s="3"/>
      <c r="AB117" s="3"/>
      <c r="AC117" s="44"/>
      <c r="AD117" s="3"/>
      <c r="AE117" s="3"/>
      <c r="AF117" s="44"/>
      <c r="AG117" s="3"/>
      <c r="AH117" s="3"/>
      <c r="AI117" s="3"/>
    </row>
    <row r="118" spans="1:35" ht="47.25" x14ac:dyDescent="0.2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397"/>
      <c r="L118" s="3"/>
      <c r="M118" s="3"/>
      <c r="N118" s="44"/>
      <c r="O118" s="200" t="s">
        <v>337</v>
      </c>
      <c r="P118" s="195" t="s">
        <v>338</v>
      </c>
      <c r="Q118" s="54">
        <v>1</v>
      </c>
      <c r="R118" s="3"/>
      <c r="S118" s="3"/>
      <c r="T118" s="44"/>
      <c r="U118" s="3"/>
      <c r="V118" s="3"/>
      <c r="W118" s="44"/>
      <c r="X118" s="3"/>
      <c r="Y118" s="3"/>
      <c r="Z118" s="44"/>
      <c r="AA118" s="3"/>
      <c r="AB118" s="3"/>
      <c r="AC118" s="44"/>
      <c r="AD118" s="3"/>
      <c r="AE118" s="3"/>
      <c r="AF118" s="44"/>
      <c r="AG118" s="3"/>
      <c r="AH118" s="3"/>
      <c r="AI118" s="3"/>
    </row>
    <row r="119" spans="1:35" ht="63" x14ac:dyDescent="0.2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397"/>
      <c r="L119" s="3"/>
      <c r="M119" s="3"/>
      <c r="N119" s="44"/>
      <c r="O119" s="199" t="s">
        <v>339</v>
      </c>
      <c r="P119" s="166" t="s">
        <v>340</v>
      </c>
      <c r="Q119" s="54">
        <v>0.8</v>
      </c>
      <c r="R119" s="3"/>
      <c r="S119" s="3"/>
      <c r="T119" s="44"/>
      <c r="U119" s="3"/>
      <c r="V119" s="3"/>
      <c r="W119" s="44"/>
      <c r="X119" s="3"/>
      <c r="Y119" s="3"/>
      <c r="Z119" s="44"/>
      <c r="AA119" s="3"/>
      <c r="AB119" s="3"/>
      <c r="AC119" s="44"/>
      <c r="AD119" s="3"/>
      <c r="AE119" s="3"/>
      <c r="AF119" s="44"/>
      <c r="AG119" s="3"/>
      <c r="AH119" s="3"/>
      <c r="AI119" s="3"/>
    </row>
    <row r="120" spans="1:35" ht="47.25" x14ac:dyDescent="0.2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397"/>
      <c r="L120" s="3"/>
      <c r="M120" s="3"/>
      <c r="N120" s="44"/>
      <c r="O120" s="57" t="s">
        <v>341</v>
      </c>
      <c r="P120" s="201" t="s">
        <v>342</v>
      </c>
      <c r="Q120" s="54">
        <v>4.7</v>
      </c>
      <c r="R120" s="3"/>
      <c r="S120" s="3"/>
      <c r="T120" s="44"/>
      <c r="U120" s="3"/>
      <c r="V120" s="3"/>
      <c r="W120" s="44"/>
      <c r="X120" s="3"/>
      <c r="Y120" s="3"/>
      <c r="Z120" s="44"/>
      <c r="AA120" s="3"/>
      <c r="AB120" s="3"/>
      <c r="AC120" s="44"/>
      <c r="AD120" s="3"/>
      <c r="AE120" s="3"/>
      <c r="AF120" s="44"/>
      <c r="AG120" s="3"/>
      <c r="AH120" s="3"/>
      <c r="AI120" s="3"/>
    </row>
    <row r="121" spans="1:35" ht="47.25" x14ac:dyDescent="0.2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397"/>
      <c r="L121" s="3"/>
      <c r="M121" s="3"/>
      <c r="N121" s="44"/>
      <c r="O121" s="166" t="s">
        <v>343</v>
      </c>
      <c r="P121" s="105" t="s">
        <v>344</v>
      </c>
      <c r="Q121" s="54">
        <v>1.5</v>
      </c>
      <c r="R121" s="3"/>
      <c r="S121" s="3"/>
      <c r="T121" s="44"/>
      <c r="U121" s="3"/>
      <c r="V121" s="3"/>
      <c r="W121" s="44"/>
      <c r="X121" s="3"/>
      <c r="Y121" s="3"/>
      <c r="Z121" s="44"/>
      <c r="AA121" s="3"/>
      <c r="AB121" s="3"/>
      <c r="AC121" s="44"/>
      <c r="AD121" s="3"/>
      <c r="AE121" s="3"/>
      <c r="AF121" s="44"/>
      <c r="AG121" s="3"/>
      <c r="AH121" s="3"/>
      <c r="AI121" s="3"/>
    </row>
    <row r="122" spans="1:35" ht="78.75" x14ac:dyDescent="0.2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397"/>
      <c r="L122" s="3"/>
      <c r="M122" s="3"/>
      <c r="N122" s="44"/>
      <c r="O122" s="202" t="s">
        <v>345</v>
      </c>
      <c r="P122" s="166" t="s">
        <v>346</v>
      </c>
      <c r="Q122" s="54">
        <v>0.3</v>
      </c>
      <c r="R122" s="3"/>
      <c r="S122" s="3"/>
      <c r="T122" s="44"/>
      <c r="U122" s="3"/>
      <c r="V122" s="3"/>
      <c r="W122" s="44"/>
      <c r="X122" s="3"/>
      <c r="Y122" s="3"/>
      <c r="Z122" s="44"/>
      <c r="AA122" s="3"/>
      <c r="AB122" s="3"/>
      <c r="AC122" s="44"/>
      <c r="AD122" s="3"/>
      <c r="AE122" s="3"/>
      <c r="AF122" s="44"/>
      <c r="AG122" s="3"/>
      <c r="AH122" s="3"/>
      <c r="AI122" s="3"/>
    </row>
    <row r="123" spans="1:35" ht="31.5" x14ac:dyDescent="0.2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397"/>
      <c r="L123" s="3"/>
      <c r="M123" s="3"/>
      <c r="N123" s="44"/>
      <c r="O123" s="162" t="s">
        <v>347</v>
      </c>
      <c r="P123" s="192" t="s">
        <v>348</v>
      </c>
      <c r="Q123" s="55">
        <v>12</v>
      </c>
      <c r="R123" s="3"/>
      <c r="S123" s="3"/>
      <c r="T123" s="44"/>
      <c r="U123" s="3"/>
      <c r="V123" s="3"/>
      <c r="W123" s="44"/>
      <c r="X123" s="3"/>
      <c r="Y123" s="3"/>
      <c r="Z123" s="44"/>
      <c r="AA123" s="3"/>
      <c r="AB123" s="3"/>
      <c r="AC123" s="44"/>
      <c r="AD123" s="3"/>
      <c r="AE123" s="3"/>
      <c r="AF123" s="44"/>
      <c r="AG123" s="3"/>
      <c r="AH123" s="3"/>
      <c r="AI123" s="3"/>
    </row>
    <row r="124" spans="1:35" ht="31.5" x14ac:dyDescent="0.2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397"/>
      <c r="L124" s="3"/>
      <c r="M124" s="3"/>
      <c r="N124" s="44"/>
      <c r="O124" s="105" t="s">
        <v>349</v>
      </c>
      <c r="P124" s="166" t="s">
        <v>350</v>
      </c>
      <c r="Q124" s="44">
        <v>0.3</v>
      </c>
      <c r="R124" s="3"/>
      <c r="S124" s="3"/>
      <c r="T124" s="44"/>
      <c r="U124" s="3"/>
      <c r="V124" s="3"/>
      <c r="W124" s="44"/>
      <c r="X124" s="3"/>
      <c r="Y124" s="3"/>
      <c r="Z124" s="44"/>
      <c r="AA124" s="3"/>
      <c r="AB124" s="3"/>
      <c r="AC124" s="44"/>
      <c r="AD124" s="3"/>
      <c r="AE124" s="3"/>
      <c r="AF124" s="44"/>
      <c r="AG124" s="3"/>
      <c r="AH124" s="3"/>
      <c r="AI124" s="3"/>
    </row>
    <row r="125" spans="1:35" ht="47.25" x14ac:dyDescent="0.2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397"/>
      <c r="L125" s="3"/>
      <c r="M125" s="3"/>
      <c r="N125" s="44"/>
      <c r="O125" s="188" t="s">
        <v>351</v>
      </c>
      <c r="P125" s="105" t="s">
        <v>352</v>
      </c>
      <c r="Q125" s="54">
        <v>110</v>
      </c>
      <c r="R125" s="3"/>
      <c r="S125" s="3"/>
      <c r="T125" s="44"/>
      <c r="U125" s="3"/>
      <c r="V125" s="3"/>
      <c r="W125" s="44"/>
      <c r="X125" s="3"/>
      <c r="Y125" s="3"/>
      <c r="Z125" s="44"/>
      <c r="AA125" s="3"/>
      <c r="AB125" s="3"/>
      <c r="AC125" s="44"/>
      <c r="AD125" s="3"/>
      <c r="AE125" s="3"/>
      <c r="AF125" s="44"/>
      <c r="AG125" s="3"/>
      <c r="AH125" s="3"/>
      <c r="AI125" s="3"/>
    </row>
    <row r="126" spans="1:35" ht="141.75" x14ac:dyDescent="0.25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397"/>
      <c r="L126" s="203"/>
      <c r="M126" s="203"/>
      <c r="N126" s="211"/>
      <c r="O126" s="162" t="s">
        <v>353</v>
      </c>
      <c r="P126" s="166" t="s">
        <v>354</v>
      </c>
      <c r="Q126" s="213">
        <v>12</v>
      </c>
      <c r="R126" s="204"/>
      <c r="S126" s="204"/>
      <c r="T126" s="205"/>
      <c r="U126" s="204"/>
      <c r="V126" s="204"/>
      <c r="W126" s="205"/>
      <c r="X126" s="204"/>
      <c r="Y126" s="204"/>
      <c r="Z126" s="205"/>
      <c r="AA126" s="204"/>
      <c r="AB126" s="204"/>
      <c r="AC126" s="205"/>
      <c r="AD126" s="204"/>
      <c r="AE126" s="204"/>
      <c r="AF126" s="205"/>
      <c r="AG126" s="204"/>
      <c r="AH126" s="204"/>
      <c r="AI126" s="204"/>
    </row>
    <row r="127" spans="1:35" ht="31.5" x14ac:dyDescent="0.2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397"/>
      <c r="L127" s="203"/>
      <c r="M127" s="203"/>
      <c r="N127" s="211"/>
      <c r="O127" s="48" t="s">
        <v>355</v>
      </c>
      <c r="P127" s="204"/>
      <c r="Q127" s="205"/>
      <c r="R127" s="204"/>
      <c r="S127" s="204"/>
      <c r="T127" s="205"/>
      <c r="U127" s="204"/>
      <c r="V127" s="204"/>
      <c r="W127" s="205"/>
      <c r="X127" s="204"/>
      <c r="Y127" s="204"/>
      <c r="Z127" s="205"/>
      <c r="AA127" s="204"/>
      <c r="AB127" s="204"/>
      <c r="AC127" s="205"/>
      <c r="AD127" s="204"/>
      <c r="AE127" s="204"/>
      <c r="AF127" s="205"/>
      <c r="AG127" s="204"/>
      <c r="AH127" s="204"/>
      <c r="AI127" s="204"/>
    </row>
    <row r="128" spans="1:35" ht="15.75" x14ac:dyDescent="0.2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397"/>
      <c r="L128" s="203"/>
      <c r="M128" s="203"/>
      <c r="N128" s="211"/>
      <c r="O128" s="206" t="s">
        <v>356</v>
      </c>
      <c r="P128" s="204"/>
      <c r="Q128" s="205"/>
      <c r="R128" s="204"/>
      <c r="S128" s="204"/>
      <c r="T128" s="205"/>
      <c r="U128" s="204"/>
      <c r="V128" s="204"/>
      <c r="W128" s="205"/>
      <c r="X128" s="204"/>
      <c r="Y128" s="204"/>
      <c r="Z128" s="205"/>
      <c r="AA128" s="204"/>
      <c r="AB128" s="204"/>
      <c r="AC128" s="205"/>
      <c r="AD128" s="204"/>
      <c r="AE128" s="204"/>
      <c r="AF128" s="205"/>
      <c r="AG128" s="204"/>
      <c r="AH128" s="204"/>
      <c r="AI128" s="204"/>
    </row>
    <row r="129" spans="1:38" ht="15.75" x14ac:dyDescent="0.2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397"/>
      <c r="L129" s="203"/>
      <c r="M129" s="203"/>
      <c r="N129" s="211"/>
      <c r="O129" s="207" t="s">
        <v>357</v>
      </c>
      <c r="P129" s="204"/>
      <c r="Q129" s="205"/>
      <c r="R129" s="204"/>
      <c r="S129" s="204"/>
      <c r="T129" s="205"/>
      <c r="U129" s="204"/>
      <c r="V129" s="204"/>
      <c r="W129" s="205"/>
      <c r="X129" s="204"/>
      <c r="Y129" s="204"/>
      <c r="Z129" s="205"/>
      <c r="AA129" s="204"/>
      <c r="AB129" s="204"/>
      <c r="AC129" s="205"/>
      <c r="AD129" s="204"/>
      <c r="AE129" s="204"/>
      <c r="AF129" s="205"/>
      <c r="AG129" s="204"/>
      <c r="AH129" s="204"/>
      <c r="AI129" s="204"/>
    </row>
    <row r="130" spans="1:38" ht="31.5" x14ac:dyDescent="0.2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397"/>
      <c r="L130" s="203"/>
      <c r="M130" s="203"/>
      <c r="N130" s="211"/>
      <c r="O130" s="192" t="s">
        <v>358</v>
      </c>
      <c r="P130" s="204"/>
      <c r="Q130" s="205"/>
      <c r="R130" s="204"/>
      <c r="S130" s="204"/>
      <c r="T130" s="205"/>
      <c r="U130" s="204"/>
      <c r="V130" s="204"/>
      <c r="W130" s="205"/>
      <c r="X130" s="204"/>
      <c r="Y130" s="204"/>
      <c r="Z130" s="205"/>
      <c r="AA130" s="204"/>
      <c r="AB130" s="204"/>
      <c r="AC130" s="205"/>
      <c r="AD130" s="204"/>
      <c r="AE130" s="204"/>
      <c r="AF130" s="205"/>
      <c r="AG130" s="204"/>
      <c r="AH130" s="204"/>
      <c r="AI130" s="204"/>
    </row>
    <row r="131" spans="1:38" ht="78.75" x14ac:dyDescent="0.2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397"/>
      <c r="L131" s="203"/>
      <c r="M131" s="203"/>
      <c r="N131" s="211"/>
      <c r="O131" s="208" t="s">
        <v>359</v>
      </c>
      <c r="P131" s="208"/>
      <c r="Q131" s="205"/>
      <c r="R131" s="204"/>
      <c r="S131" s="204"/>
      <c r="T131" s="205"/>
      <c r="U131" s="204"/>
      <c r="V131" s="204"/>
      <c r="W131" s="205"/>
      <c r="X131" s="204"/>
      <c r="Y131" s="204"/>
      <c r="Z131" s="205"/>
      <c r="AA131" s="204"/>
      <c r="AB131" s="204"/>
      <c r="AC131" s="205"/>
      <c r="AD131" s="204"/>
      <c r="AE131" s="204"/>
      <c r="AF131" s="205"/>
      <c r="AG131" s="204"/>
      <c r="AH131" s="204"/>
      <c r="AI131" s="204"/>
    </row>
    <row r="132" spans="1:38" ht="63" x14ac:dyDescent="0.2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397"/>
      <c r="L132" s="203"/>
      <c r="M132" s="203"/>
      <c r="N132" s="211"/>
      <c r="O132" s="209" t="s">
        <v>360</v>
      </c>
      <c r="P132" s="204"/>
      <c r="Q132" s="205"/>
      <c r="R132" s="204"/>
      <c r="S132" s="204"/>
      <c r="T132" s="205"/>
      <c r="U132" s="204"/>
      <c r="V132" s="204"/>
      <c r="W132" s="205"/>
      <c r="X132" s="204"/>
      <c r="Y132" s="204"/>
      <c r="Z132" s="205"/>
      <c r="AA132" s="204"/>
      <c r="AB132" s="204"/>
      <c r="AC132" s="205"/>
      <c r="AD132" s="204"/>
      <c r="AE132" s="204"/>
      <c r="AF132" s="205"/>
      <c r="AG132" s="204"/>
      <c r="AH132" s="204"/>
      <c r="AI132" s="204"/>
    </row>
    <row r="133" spans="1:38" ht="15.75" x14ac:dyDescent="0.2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397"/>
      <c r="L133" s="203"/>
      <c r="M133" s="203"/>
      <c r="N133" s="211"/>
      <c r="O133" s="171" t="s">
        <v>361</v>
      </c>
      <c r="P133" s="204"/>
      <c r="Q133" s="205"/>
      <c r="R133" s="204"/>
      <c r="S133" s="204"/>
      <c r="T133" s="205"/>
      <c r="U133" s="204"/>
      <c r="V133" s="204"/>
      <c r="W133" s="205"/>
      <c r="X133" s="204"/>
      <c r="Y133" s="204"/>
      <c r="Z133" s="205"/>
      <c r="AA133" s="204"/>
      <c r="AB133" s="204"/>
      <c r="AC133" s="205"/>
      <c r="AD133" s="204"/>
      <c r="AE133" s="204"/>
      <c r="AF133" s="205"/>
      <c r="AG133" s="204"/>
      <c r="AH133" s="204"/>
      <c r="AI133" s="204"/>
    </row>
    <row r="134" spans="1:38" ht="47.25" x14ac:dyDescent="0.2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397"/>
      <c r="L134" s="203"/>
      <c r="M134" s="203"/>
      <c r="N134" s="211"/>
      <c r="O134" s="166" t="s">
        <v>362</v>
      </c>
      <c r="P134" s="204"/>
      <c r="Q134" s="205"/>
      <c r="R134" s="204"/>
      <c r="S134" s="204"/>
      <c r="T134" s="205"/>
      <c r="U134" s="204"/>
      <c r="V134" s="204"/>
      <c r="W134" s="205"/>
      <c r="X134" s="204"/>
      <c r="Y134" s="204"/>
      <c r="Z134" s="205"/>
      <c r="AA134" s="204"/>
      <c r="AB134" s="204"/>
      <c r="AC134" s="205"/>
      <c r="AD134" s="204"/>
      <c r="AE134" s="204"/>
      <c r="AF134" s="205"/>
      <c r="AG134" s="204"/>
      <c r="AH134" s="204"/>
      <c r="AI134" s="204"/>
    </row>
    <row r="135" spans="1:38" ht="31.5" x14ac:dyDescent="0.2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397"/>
      <c r="L135" s="203"/>
      <c r="M135" s="203"/>
      <c r="N135" s="211"/>
      <c r="O135" s="166" t="s">
        <v>363</v>
      </c>
      <c r="P135" s="204"/>
      <c r="Q135" s="205"/>
      <c r="R135" s="204"/>
      <c r="S135" s="204"/>
      <c r="T135" s="205"/>
      <c r="U135" s="204"/>
      <c r="V135" s="204"/>
      <c r="W135" s="205"/>
      <c r="X135" s="204"/>
      <c r="Y135" s="204"/>
      <c r="Z135" s="205"/>
      <c r="AA135" s="204"/>
      <c r="AB135" s="204"/>
      <c r="AC135" s="205"/>
      <c r="AD135" s="204"/>
      <c r="AE135" s="204"/>
      <c r="AF135" s="205"/>
      <c r="AG135" s="204"/>
      <c r="AH135" s="204"/>
      <c r="AI135" s="204"/>
    </row>
    <row r="136" spans="1:38" ht="31.5" x14ac:dyDescent="0.2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433"/>
      <c r="L136" s="203"/>
      <c r="M136" s="203"/>
      <c r="N136" s="211"/>
      <c r="O136" s="166" t="s">
        <v>364</v>
      </c>
      <c r="P136" s="204"/>
      <c r="Q136" s="205"/>
      <c r="R136" s="204"/>
      <c r="S136" s="204"/>
      <c r="T136" s="205"/>
      <c r="U136" s="204"/>
      <c r="V136" s="204"/>
      <c r="W136" s="205"/>
      <c r="X136" s="204"/>
      <c r="Y136" s="204"/>
      <c r="Z136" s="205"/>
      <c r="AA136" s="204"/>
      <c r="AB136" s="204"/>
      <c r="AC136" s="205"/>
      <c r="AD136" s="204"/>
      <c r="AE136" s="204"/>
      <c r="AF136" s="205"/>
      <c r="AG136" s="204"/>
      <c r="AH136" s="204"/>
      <c r="AI136" s="204"/>
    </row>
    <row r="137" spans="1:38" ht="28.5" customHeight="1" x14ac:dyDescent="0.2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214" t="s">
        <v>55</v>
      </c>
      <c r="L137" s="140">
        <f>N137+Q137+T137+W137+Z137++AC137+AF137</f>
        <v>3539.2750000000001</v>
      </c>
      <c r="M137" s="136"/>
      <c r="N137" s="140">
        <f>SUM(N104:N113)</f>
        <v>148</v>
      </c>
      <c r="O137" s="136"/>
      <c r="P137" s="136"/>
      <c r="Q137" s="140">
        <f>Q104*2+Q105*4+Q106*4+Q107*4+Q108+Q109*3+Q110*2+Q111*20+Q112*4+Q113*2+Q114*12+Q115+Q116+Q117+Q118+Q119+Q120+Q121+Q122+Q123*3+Q124*10+Q125*2+Q126*3</f>
        <v>935.3</v>
      </c>
      <c r="R137" s="215"/>
      <c r="S137" s="136"/>
      <c r="T137" s="140">
        <f>T104*10+T109*4</f>
        <v>604</v>
      </c>
      <c r="U137" s="136"/>
      <c r="V137" s="136"/>
      <c r="W137" s="140">
        <f>W104+W105+W107+W108+W109+W110+W111+W112*2+W113*25+W114</f>
        <v>1312.1999999999998</v>
      </c>
      <c r="X137" s="136"/>
      <c r="Y137" s="136"/>
      <c r="Z137" s="140">
        <f>Z104+Z105+Z106+Z107*4+Z108+Z109*2+Z110+Z111*3</f>
        <v>464.27499999999998</v>
      </c>
      <c r="AA137" s="136"/>
      <c r="AB137" s="136"/>
      <c r="AC137" s="140">
        <f>AC104*3</f>
        <v>22.5</v>
      </c>
      <c r="AD137" s="136"/>
      <c r="AE137" s="136"/>
      <c r="AF137" s="140">
        <f>AF104*2+AF105+AF106</f>
        <v>53</v>
      </c>
      <c r="AG137" s="136"/>
      <c r="AH137" s="136"/>
      <c r="AI137" s="136"/>
    </row>
    <row r="138" spans="1:38" ht="300" x14ac:dyDescent="0.2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170" t="s">
        <v>58</v>
      </c>
      <c r="L138" s="216" t="s">
        <v>367</v>
      </c>
      <c r="M138" s="216" t="s">
        <v>377</v>
      </c>
      <c r="N138" s="220">
        <v>35</v>
      </c>
      <c r="O138" s="217" t="s">
        <v>368</v>
      </c>
      <c r="P138" s="217" t="s">
        <v>369</v>
      </c>
      <c r="Q138" s="218">
        <v>500</v>
      </c>
      <c r="R138" s="217" t="s">
        <v>370</v>
      </c>
      <c r="S138" s="217" t="s">
        <v>380</v>
      </c>
      <c r="T138" s="221">
        <v>200</v>
      </c>
      <c r="U138" s="217" t="s">
        <v>371</v>
      </c>
      <c r="V138" s="219">
        <v>0</v>
      </c>
      <c r="W138" s="219">
        <v>0</v>
      </c>
      <c r="X138" s="217" t="s">
        <v>372</v>
      </c>
      <c r="Y138" s="217" t="s">
        <v>373</v>
      </c>
      <c r="Z138" s="218">
        <v>200</v>
      </c>
      <c r="AA138" s="217" t="s">
        <v>374</v>
      </c>
      <c r="AB138" s="217" t="s">
        <v>375</v>
      </c>
      <c r="AC138" s="218">
        <v>50</v>
      </c>
      <c r="AD138" s="217" t="s">
        <v>376</v>
      </c>
      <c r="AE138" s="217" t="s">
        <v>381</v>
      </c>
      <c r="AF138" s="221">
        <v>30</v>
      </c>
      <c r="AG138" s="5"/>
      <c r="AH138" s="5"/>
      <c r="AI138" s="5"/>
      <c r="AJ138" s="222"/>
      <c r="AK138" s="219"/>
      <c r="AL138" s="219"/>
    </row>
    <row r="139" spans="1:38" ht="31.5" x14ac:dyDescent="0.25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163"/>
      <c r="L139" s="163"/>
      <c r="M139" s="163" t="s">
        <v>378</v>
      </c>
      <c r="N139" s="175">
        <v>16</v>
      </c>
      <c r="O139" s="166"/>
      <c r="P139" s="163"/>
      <c r="Q139" s="163"/>
      <c r="R139" s="163"/>
      <c r="S139" s="163" t="s">
        <v>379</v>
      </c>
      <c r="T139" s="175">
        <v>46</v>
      </c>
      <c r="U139" s="163"/>
      <c r="V139" s="163"/>
      <c r="W139" s="163"/>
      <c r="X139" s="163"/>
      <c r="Y139" s="163"/>
      <c r="Z139" s="163"/>
      <c r="AA139" s="163"/>
      <c r="AB139" s="163"/>
      <c r="AC139" s="163"/>
      <c r="AD139" s="163"/>
      <c r="AE139" s="166" t="s">
        <v>382</v>
      </c>
      <c r="AF139" s="175">
        <v>20</v>
      </c>
      <c r="AG139" s="5"/>
      <c r="AH139" s="5"/>
      <c r="AI139" s="5"/>
    </row>
    <row r="140" spans="1:38" ht="30.75" customHeight="1" x14ac:dyDescent="0.2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140" t="s">
        <v>55</v>
      </c>
      <c r="L140" s="140">
        <f>N140+Q140+T140+Z140+AC140+AF140</f>
        <v>1132</v>
      </c>
      <c r="M140" s="140"/>
      <c r="N140" s="140">
        <f>N138*2+N139</f>
        <v>86</v>
      </c>
      <c r="O140" s="140"/>
      <c r="P140" s="140"/>
      <c r="Q140" s="140">
        <f>Q138</f>
        <v>500</v>
      </c>
      <c r="R140" s="120"/>
      <c r="S140" s="140"/>
      <c r="T140" s="140">
        <f>T138+T139</f>
        <v>246</v>
      </c>
      <c r="U140" s="140"/>
      <c r="V140" s="140"/>
      <c r="W140" s="140"/>
      <c r="X140" s="140"/>
      <c r="Y140" s="140"/>
      <c r="Z140" s="140">
        <f>Z138</f>
        <v>200</v>
      </c>
      <c r="AA140" s="140"/>
      <c r="AB140" s="140"/>
      <c r="AC140" s="140">
        <f>AC138</f>
        <v>50</v>
      </c>
      <c r="AD140" s="140"/>
      <c r="AE140" s="140"/>
      <c r="AF140" s="140">
        <f>AF138+AF139</f>
        <v>50</v>
      </c>
      <c r="AG140" s="140"/>
      <c r="AH140" s="140"/>
      <c r="AI140" s="140"/>
    </row>
    <row r="141" spans="1:38" ht="409.6" customHeight="1" x14ac:dyDescent="0.25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396" t="s">
        <v>383</v>
      </c>
      <c r="L141" s="70" t="s">
        <v>232</v>
      </c>
      <c r="M141" s="70" t="s">
        <v>384</v>
      </c>
      <c r="N141" s="70">
        <v>35</v>
      </c>
      <c r="O141" s="70" t="s">
        <v>385</v>
      </c>
      <c r="P141" s="70" t="s">
        <v>386</v>
      </c>
      <c r="Q141" s="119">
        <v>0.2</v>
      </c>
      <c r="R141" s="70" t="s">
        <v>387</v>
      </c>
      <c r="S141" s="70" t="s">
        <v>388</v>
      </c>
      <c r="T141" s="119">
        <v>180</v>
      </c>
      <c r="U141" s="70" t="s">
        <v>389</v>
      </c>
      <c r="V141" s="70" t="s">
        <v>390</v>
      </c>
      <c r="W141" s="234">
        <v>1</v>
      </c>
      <c r="X141" s="70" t="s">
        <v>391</v>
      </c>
      <c r="Y141" s="70" t="s">
        <v>232</v>
      </c>
      <c r="Z141" s="70" t="s">
        <v>232</v>
      </c>
      <c r="AA141" s="70" t="s">
        <v>392</v>
      </c>
      <c r="AB141" s="70" t="s">
        <v>393</v>
      </c>
      <c r="AC141" s="119">
        <v>45</v>
      </c>
      <c r="AD141" s="70" t="s">
        <v>394</v>
      </c>
      <c r="AE141" s="70" t="s">
        <v>395</v>
      </c>
      <c r="AF141" s="119">
        <v>85</v>
      </c>
      <c r="AG141" s="70"/>
      <c r="AH141" s="70"/>
      <c r="AI141" s="70"/>
    </row>
    <row r="142" spans="1:38" ht="63.75" customHeight="1" x14ac:dyDescent="0.25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397"/>
      <c r="L142" s="6" t="s">
        <v>232</v>
      </c>
      <c r="M142" s="6" t="s">
        <v>396</v>
      </c>
      <c r="N142" s="6">
        <v>60</v>
      </c>
      <c r="O142" s="224"/>
      <c r="P142" s="6" t="s">
        <v>397</v>
      </c>
      <c r="Q142" s="42">
        <v>0.3</v>
      </c>
      <c r="R142" s="6" t="s">
        <v>232</v>
      </c>
      <c r="S142" s="6" t="s">
        <v>398</v>
      </c>
      <c r="T142" s="42">
        <v>0.7</v>
      </c>
      <c r="U142" s="6" t="s">
        <v>232</v>
      </c>
      <c r="V142" s="6" t="s">
        <v>399</v>
      </c>
      <c r="W142" s="42">
        <v>1</v>
      </c>
      <c r="X142" s="6"/>
      <c r="Y142" s="6"/>
      <c r="Z142" s="6"/>
      <c r="AA142" s="6" t="s">
        <v>232</v>
      </c>
      <c r="AB142" s="6" t="s">
        <v>400</v>
      </c>
      <c r="AC142" s="42">
        <v>70</v>
      </c>
      <c r="AD142" s="6" t="s">
        <v>106</v>
      </c>
      <c r="AE142" s="6" t="s">
        <v>401</v>
      </c>
      <c r="AF142" s="42">
        <v>15</v>
      </c>
      <c r="AG142" s="6"/>
      <c r="AH142" s="6"/>
      <c r="AI142" s="6"/>
    </row>
    <row r="143" spans="1:38" ht="91.5" customHeight="1" x14ac:dyDescent="0.2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397"/>
      <c r="L143" s="6" t="s">
        <v>232</v>
      </c>
      <c r="M143" s="6" t="s">
        <v>402</v>
      </c>
      <c r="N143" s="6">
        <v>15</v>
      </c>
      <c r="O143" s="6" t="s">
        <v>232</v>
      </c>
      <c r="P143" s="6" t="s">
        <v>403</v>
      </c>
      <c r="Q143" s="42">
        <v>2.2000000000000002</v>
      </c>
      <c r="R143" s="6" t="s">
        <v>232</v>
      </c>
      <c r="S143" s="6" t="s">
        <v>404</v>
      </c>
      <c r="T143" s="42">
        <v>30</v>
      </c>
      <c r="U143" s="6" t="s">
        <v>232</v>
      </c>
      <c r="V143" s="6" t="s">
        <v>405</v>
      </c>
      <c r="W143" s="42">
        <v>1</v>
      </c>
      <c r="X143" s="6"/>
      <c r="Y143" s="6"/>
      <c r="Z143" s="6"/>
      <c r="AA143" s="6"/>
      <c r="AB143" s="6"/>
      <c r="AC143" s="42"/>
      <c r="AD143" s="6" t="s">
        <v>232</v>
      </c>
      <c r="AE143" s="6" t="s">
        <v>406</v>
      </c>
      <c r="AF143" s="42">
        <v>8</v>
      </c>
      <c r="AG143" s="6"/>
      <c r="AH143" s="6"/>
      <c r="AI143" s="6"/>
    </row>
    <row r="144" spans="1:38" ht="106.5" customHeight="1" x14ac:dyDescent="0.2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397"/>
      <c r="L144" s="6"/>
      <c r="M144" s="6"/>
      <c r="N144" s="6"/>
      <c r="O144" s="6" t="s">
        <v>232</v>
      </c>
      <c r="P144" s="6" t="s">
        <v>407</v>
      </c>
      <c r="Q144" s="42">
        <v>1.6</v>
      </c>
      <c r="R144" s="6" t="s">
        <v>232</v>
      </c>
      <c r="S144" s="6" t="s">
        <v>408</v>
      </c>
      <c r="T144" s="42">
        <v>12</v>
      </c>
      <c r="U144" s="6" t="s">
        <v>232</v>
      </c>
      <c r="V144" s="6" t="s">
        <v>409</v>
      </c>
      <c r="W144" s="42">
        <v>1</v>
      </c>
      <c r="X144" s="6"/>
      <c r="Y144" s="6"/>
      <c r="Z144" s="6"/>
      <c r="AA144" s="6"/>
      <c r="AB144" s="6"/>
      <c r="AC144" s="42"/>
      <c r="AD144" s="6" t="s">
        <v>232</v>
      </c>
      <c r="AE144" s="6" t="s">
        <v>274</v>
      </c>
      <c r="AF144" s="42">
        <v>12</v>
      </c>
      <c r="AG144" s="6"/>
      <c r="AH144" s="6"/>
      <c r="AI144" s="6"/>
    </row>
    <row r="145" spans="1:35" ht="59.25" customHeight="1" x14ac:dyDescent="0.2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397"/>
      <c r="L145" s="6"/>
      <c r="M145" s="6"/>
      <c r="N145" s="6"/>
      <c r="O145" s="6" t="s">
        <v>232</v>
      </c>
      <c r="P145" s="6" t="s">
        <v>410</v>
      </c>
      <c r="Q145" s="42">
        <v>4</v>
      </c>
      <c r="R145" s="6" t="s">
        <v>232</v>
      </c>
      <c r="S145" s="181" t="s">
        <v>411</v>
      </c>
      <c r="T145" s="42">
        <v>0.2</v>
      </c>
      <c r="U145" s="6" t="s">
        <v>232</v>
      </c>
      <c r="V145" s="6" t="s">
        <v>412</v>
      </c>
      <c r="W145" s="42">
        <v>3</v>
      </c>
      <c r="X145" s="6"/>
      <c r="Y145" s="6"/>
      <c r="Z145" s="6"/>
      <c r="AA145" s="6"/>
      <c r="AB145" s="6"/>
      <c r="AC145" s="42"/>
      <c r="AD145" s="6" t="s">
        <v>232</v>
      </c>
      <c r="AE145" s="6" t="s">
        <v>264</v>
      </c>
      <c r="AF145" s="42">
        <v>5</v>
      </c>
      <c r="AG145" s="6"/>
      <c r="AH145" s="6"/>
      <c r="AI145" s="6"/>
    </row>
    <row r="146" spans="1:35" ht="111" customHeight="1" x14ac:dyDescent="0.2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397"/>
      <c r="L146" s="6"/>
      <c r="M146" s="6"/>
      <c r="N146" s="6"/>
      <c r="O146" s="6"/>
      <c r="P146" s="6" t="s">
        <v>413</v>
      </c>
      <c r="Q146" s="42">
        <v>1.6</v>
      </c>
      <c r="R146" s="6" t="s">
        <v>232</v>
      </c>
      <c r="S146" s="181" t="s">
        <v>414</v>
      </c>
      <c r="T146" s="42">
        <v>7.5</v>
      </c>
      <c r="U146" s="6"/>
      <c r="V146" s="6"/>
      <c r="W146" s="42"/>
      <c r="X146" s="6"/>
      <c r="Y146" s="6"/>
      <c r="Z146" s="6"/>
      <c r="AA146" s="6"/>
      <c r="AB146" s="6"/>
      <c r="AC146" s="42"/>
      <c r="AD146" s="434" t="s">
        <v>415</v>
      </c>
      <c r="AE146" s="434"/>
      <c r="AF146" s="235"/>
      <c r="AG146" s="6"/>
      <c r="AH146" s="6"/>
      <c r="AI146" s="6"/>
    </row>
    <row r="147" spans="1:35" ht="68.25" customHeight="1" x14ac:dyDescent="0.25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397"/>
      <c r="L147" s="6"/>
      <c r="M147" s="6"/>
      <c r="N147" s="6"/>
      <c r="O147" s="6"/>
      <c r="P147" s="6" t="s">
        <v>416</v>
      </c>
      <c r="Q147" s="42">
        <v>6</v>
      </c>
      <c r="R147" s="6" t="s">
        <v>232</v>
      </c>
      <c r="S147" s="181" t="s">
        <v>417</v>
      </c>
      <c r="T147" s="42">
        <v>2</v>
      </c>
      <c r="U147" s="5"/>
      <c r="V147" s="6"/>
      <c r="W147" s="42"/>
      <c r="X147" s="6"/>
      <c r="Y147" s="6"/>
      <c r="Z147" s="6"/>
      <c r="AA147" s="6"/>
      <c r="AB147" s="6"/>
      <c r="AC147" s="42"/>
      <c r="AD147" s="6" t="s">
        <v>232</v>
      </c>
      <c r="AE147" s="6" t="s">
        <v>418</v>
      </c>
      <c r="AF147" s="42">
        <v>200</v>
      </c>
      <c r="AG147" s="6"/>
      <c r="AH147" s="6"/>
      <c r="AI147" s="6"/>
    </row>
    <row r="148" spans="1:35" ht="51.75" x14ac:dyDescent="0.2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397"/>
      <c r="L148" s="6"/>
      <c r="M148" s="6"/>
      <c r="N148" s="6"/>
      <c r="O148" s="6"/>
      <c r="P148" s="6" t="s">
        <v>419</v>
      </c>
      <c r="Q148" s="42">
        <v>1</v>
      </c>
      <c r="R148" s="6" t="s">
        <v>232</v>
      </c>
      <c r="S148" s="181" t="s">
        <v>420</v>
      </c>
      <c r="T148" s="42">
        <v>1.48</v>
      </c>
      <c r="U148" s="5"/>
      <c r="V148" s="6"/>
      <c r="W148" s="42"/>
      <c r="X148" s="6"/>
      <c r="Y148" s="6"/>
      <c r="Z148" s="6"/>
      <c r="AA148" s="6"/>
      <c r="AB148" s="6"/>
      <c r="AC148" s="42"/>
      <c r="AD148" s="6" t="s">
        <v>232</v>
      </c>
      <c r="AE148" s="6" t="s">
        <v>421</v>
      </c>
      <c r="AF148" s="42">
        <v>6</v>
      </c>
      <c r="AG148" s="6"/>
      <c r="AH148" s="6"/>
      <c r="AI148" s="6"/>
    </row>
    <row r="149" spans="1:35" ht="77.25" x14ac:dyDescent="0.2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397"/>
      <c r="L149" s="6"/>
      <c r="M149" s="6"/>
      <c r="N149" s="6"/>
      <c r="O149" s="6" t="s">
        <v>232</v>
      </c>
      <c r="P149" s="6" t="s">
        <v>422</v>
      </c>
      <c r="Q149" s="42">
        <v>7.5</v>
      </c>
      <c r="R149" s="6" t="s">
        <v>232</v>
      </c>
      <c r="S149" s="181" t="s">
        <v>423</v>
      </c>
      <c r="T149" s="42">
        <v>13</v>
      </c>
      <c r="U149" s="5"/>
      <c r="V149" s="6"/>
      <c r="W149" s="42"/>
      <c r="X149" s="6"/>
      <c r="Y149" s="6"/>
      <c r="Z149" s="6"/>
      <c r="AA149" s="6"/>
      <c r="AB149" s="6"/>
      <c r="AC149" s="42"/>
      <c r="AD149" s="6" t="s">
        <v>232</v>
      </c>
      <c r="AE149" s="6" t="s">
        <v>424</v>
      </c>
      <c r="AF149" s="42">
        <v>1.5</v>
      </c>
      <c r="AG149" s="6"/>
      <c r="AH149" s="6"/>
      <c r="AI149" s="6"/>
    </row>
    <row r="150" spans="1:35" ht="51.75" x14ac:dyDescent="0.25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397"/>
      <c r="L150" s="6"/>
      <c r="M150" s="6"/>
      <c r="N150" s="6"/>
      <c r="O150" s="6" t="s">
        <v>232</v>
      </c>
      <c r="P150" s="6" t="s">
        <v>425</v>
      </c>
      <c r="Q150" s="42">
        <v>1.4</v>
      </c>
      <c r="R150" s="6" t="s">
        <v>232</v>
      </c>
      <c r="S150" s="1" t="s">
        <v>426</v>
      </c>
      <c r="T150" s="42">
        <v>12</v>
      </c>
      <c r="U150" s="6"/>
      <c r="V150" s="6"/>
      <c r="W150" s="42"/>
      <c r="X150" s="6"/>
      <c r="Y150" s="6"/>
      <c r="Z150" s="6"/>
      <c r="AA150" s="6"/>
      <c r="AB150" s="6"/>
      <c r="AC150" s="42"/>
      <c r="AD150" s="6" t="s">
        <v>232</v>
      </c>
      <c r="AE150" s="6" t="s">
        <v>427</v>
      </c>
      <c r="AF150" s="42">
        <v>8</v>
      </c>
      <c r="AG150" s="6"/>
      <c r="AH150" s="6"/>
      <c r="AI150" s="6"/>
    </row>
    <row r="151" spans="1:35" ht="64.5" x14ac:dyDescent="0.2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397"/>
      <c r="L151" s="6"/>
      <c r="M151" s="6"/>
      <c r="N151" s="6"/>
      <c r="O151" s="6"/>
      <c r="P151" s="6" t="s">
        <v>428</v>
      </c>
      <c r="Q151" s="42">
        <v>0.1</v>
      </c>
      <c r="R151" s="6" t="s">
        <v>232</v>
      </c>
      <c r="S151" s="1" t="s">
        <v>429</v>
      </c>
      <c r="T151" s="42">
        <v>200</v>
      </c>
      <c r="U151" s="6"/>
      <c r="V151" s="6"/>
      <c r="W151" s="42"/>
      <c r="X151" s="6"/>
      <c r="Y151" s="6"/>
      <c r="Z151" s="6"/>
      <c r="AA151" s="6"/>
      <c r="AB151" s="6"/>
      <c r="AC151" s="42"/>
      <c r="AD151" s="6"/>
      <c r="AE151" s="6"/>
      <c r="AF151" s="42"/>
      <c r="AG151" s="6"/>
      <c r="AH151" s="6"/>
      <c r="AI151" s="6"/>
    </row>
    <row r="152" spans="1:35" x14ac:dyDescent="0.25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397"/>
      <c r="L152" s="6"/>
      <c r="M152" s="6"/>
      <c r="N152" s="6"/>
      <c r="O152" s="6"/>
      <c r="P152" s="6" t="s">
        <v>430</v>
      </c>
      <c r="Q152" s="42">
        <v>0.12</v>
      </c>
      <c r="R152" s="6" t="s">
        <v>232</v>
      </c>
      <c r="S152" s="1" t="s">
        <v>431</v>
      </c>
      <c r="T152" s="42">
        <v>1</v>
      </c>
      <c r="U152" s="6"/>
      <c r="V152" s="6"/>
      <c r="W152" s="42"/>
      <c r="X152" s="6"/>
      <c r="Y152" s="6"/>
      <c r="Z152" s="6"/>
      <c r="AA152" s="6"/>
      <c r="AB152" s="6"/>
      <c r="AC152" s="42"/>
      <c r="AD152" s="6"/>
      <c r="AE152" s="6"/>
      <c r="AF152" s="42"/>
      <c r="AG152" s="6"/>
      <c r="AH152" s="6"/>
      <c r="AI152" s="6"/>
    </row>
    <row r="153" spans="1:35" ht="26.25" x14ac:dyDescent="0.25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397"/>
      <c r="L153" s="6"/>
      <c r="M153" s="6"/>
      <c r="N153" s="6"/>
      <c r="O153" s="6" t="s">
        <v>232</v>
      </c>
      <c r="P153" s="6" t="s">
        <v>432</v>
      </c>
      <c r="Q153" s="42">
        <v>0.3</v>
      </c>
      <c r="R153" s="6" t="s">
        <v>232</v>
      </c>
      <c r="S153" s="1" t="s">
        <v>433</v>
      </c>
      <c r="T153" s="42">
        <v>1.3</v>
      </c>
      <c r="U153" s="6"/>
      <c r="V153" s="6"/>
      <c r="W153" s="42"/>
      <c r="X153" s="6"/>
      <c r="Y153" s="6"/>
      <c r="Z153" s="6"/>
      <c r="AA153" s="6"/>
      <c r="AB153" s="6"/>
      <c r="AC153" s="42"/>
      <c r="AD153" s="6"/>
      <c r="AE153" s="6"/>
      <c r="AF153" s="42"/>
      <c r="AG153" s="6"/>
      <c r="AH153" s="6"/>
      <c r="AI153" s="6"/>
    </row>
    <row r="154" spans="1:35" ht="102.75" x14ac:dyDescent="0.25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397"/>
      <c r="L154" s="6"/>
      <c r="M154" s="6"/>
      <c r="N154" s="6"/>
      <c r="O154" s="6" t="s">
        <v>232</v>
      </c>
      <c r="P154" s="6" t="s">
        <v>434</v>
      </c>
      <c r="Q154" s="42">
        <v>11.5</v>
      </c>
      <c r="R154" s="6" t="s">
        <v>232</v>
      </c>
      <c r="S154" s="1" t="s">
        <v>435</v>
      </c>
      <c r="T154" s="42">
        <v>34</v>
      </c>
      <c r="U154" s="6"/>
      <c r="V154" s="6"/>
      <c r="W154" s="42"/>
      <c r="X154" s="6"/>
      <c r="Y154" s="6"/>
      <c r="Z154" s="6"/>
      <c r="AA154" s="6"/>
      <c r="AB154" s="6"/>
      <c r="AC154" s="42"/>
      <c r="AD154" s="230"/>
      <c r="AE154" s="230"/>
      <c r="AF154" s="231"/>
      <c r="AG154" s="6"/>
      <c r="AH154" s="6"/>
      <c r="AI154" s="6"/>
    </row>
    <row r="155" spans="1:35" ht="102.75" x14ac:dyDescent="0.2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397"/>
      <c r="L155" s="6"/>
      <c r="M155" s="6"/>
      <c r="N155" s="6"/>
      <c r="O155" s="6" t="s">
        <v>232</v>
      </c>
      <c r="P155" s="6" t="s">
        <v>436</v>
      </c>
      <c r="Q155" s="42">
        <v>8.5</v>
      </c>
      <c r="R155" s="6" t="s">
        <v>232</v>
      </c>
      <c r="S155" s="1" t="s">
        <v>437</v>
      </c>
      <c r="T155" s="42">
        <v>15.5</v>
      </c>
      <c r="U155" s="6"/>
      <c r="V155" s="6"/>
      <c r="W155" s="42"/>
      <c r="X155" s="6"/>
      <c r="Y155" s="6"/>
      <c r="Z155" s="6"/>
      <c r="AA155" s="6"/>
      <c r="AB155" s="6"/>
      <c r="AC155" s="42"/>
      <c r="AD155" s="229"/>
      <c r="AE155" s="6"/>
      <c r="AF155" s="42"/>
      <c r="AG155" s="6"/>
      <c r="AH155" s="6"/>
      <c r="AI155" s="6"/>
    </row>
    <row r="156" spans="1:35" ht="26.25" x14ac:dyDescent="0.25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397"/>
      <c r="L156" s="6"/>
      <c r="M156" s="6"/>
      <c r="N156" s="6"/>
      <c r="O156" s="6" t="s">
        <v>232</v>
      </c>
      <c r="P156" s="6" t="s">
        <v>438</v>
      </c>
      <c r="Q156" s="42">
        <v>3</v>
      </c>
      <c r="R156" s="6"/>
      <c r="S156" s="6"/>
      <c r="T156" s="42"/>
      <c r="U156" s="6"/>
      <c r="V156" s="6"/>
      <c r="W156" s="42"/>
      <c r="X156" s="6"/>
      <c r="Y156" s="6"/>
      <c r="Z156" s="6"/>
      <c r="AA156" s="6"/>
      <c r="AB156" s="6"/>
      <c r="AC156" s="42"/>
      <c r="AD156" s="6"/>
      <c r="AE156" s="6"/>
      <c r="AF156" s="42"/>
      <c r="AG156" s="6"/>
      <c r="AH156" s="6"/>
      <c r="AI156" s="6"/>
    </row>
    <row r="157" spans="1:35" x14ac:dyDescent="0.25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433"/>
      <c r="L157" s="6"/>
      <c r="M157" s="6"/>
      <c r="N157" s="6"/>
      <c r="O157" s="6" t="s">
        <v>232</v>
      </c>
      <c r="P157" s="6" t="s">
        <v>439</v>
      </c>
      <c r="Q157" s="42">
        <v>0.9</v>
      </c>
      <c r="R157" s="6"/>
      <c r="S157" s="6"/>
      <c r="T157" s="42"/>
      <c r="U157" s="6"/>
      <c r="V157" s="6"/>
      <c r="W157" s="42"/>
      <c r="X157" s="6"/>
      <c r="Y157" s="6"/>
      <c r="Z157" s="6"/>
      <c r="AA157" s="6"/>
      <c r="AB157" s="6"/>
      <c r="AC157" s="42"/>
      <c r="AD157" s="6"/>
      <c r="AE157" s="6"/>
      <c r="AF157" s="42"/>
      <c r="AG157" s="6"/>
      <c r="AH157" s="6"/>
      <c r="AI157" s="6"/>
    </row>
    <row r="158" spans="1:35" ht="39" x14ac:dyDescent="0.25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6"/>
      <c r="M158" s="6"/>
      <c r="N158" s="6"/>
      <c r="O158" s="6" t="s">
        <v>232</v>
      </c>
      <c r="P158" s="6" t="s">
        <v>440</v>
      </c>
      <c r="Q158" s="42">
        <v>3.4</v>
      </c>
      <c r="R158" s="6"/>
      <c r="S158" s="6"/>
      <c r="T158" s="42"/>
      <c r="U158" s="6"/>
      <c r="V158" s="6"/>
      <c r="W158" s="42"/>
      <c r="X158" s="6"/>
      <c r="Y158" s="6"/>
      <c r="Z158" s="6"/>
      <c r="AA158" s="6"/>
      <c r="AB158" s="6"/>
      <c r="AC158" s="42"/>
      <c r="AD158" s="6"/>
      <c r="AE158" s="6"/>
      <c r="AF158" s="42"/>
      <c r="AG158" s="6"/>
      <c r="AH158" s="6"/>
      <c r="AI158" s="6"/>
    </row>
    <row r="159" spans="1:35" ht="26.25" x14ac:dyDescent="0.25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6"/>
      <c r="M159" s="6"/>
      <c r="N159" s="6"/>
      <c r="O159" s="6"/>
      <c r="P159" s="6" t="s">
        <v>441</v>
      </c>
      <c r="Q159" s="42">
        <v>1.3</v>
      </c>
      <c r="R159" s="6"/>
      <c r="S159" s="6"/>
      <c r="T159" s="42"/>
      <c r="U159" s="6"/>
      <c r="V159" s="6"/>
      <c r="W159" s="42"/>
      <c r="X159" s="6"/>
      <c r="Y159" s="6"/>
      <c r="Z159" s="6"/>
      <c r="AA159" s="6"/>
      <c r="AB159" s="6"/>
      <c r="AC159" s="42"/>
      <c r="AD159" s="6"/>
      <c r="AE159" s="6"/>
      <c r="AF159" s="42"/>
      <c r="AG159" s="6"/>
      <c r="AH159" s="6"/>
      <c r="AI159" s="6"/>
    </row>
    <row r="160" spans="1:35" ht="26.25" x14ac:dyDescent="0.25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6"/>
      <c r="M160" s="6"/>
      <c r="N160" s="6"/>
      <c r="O160" s="6" t="s">
        <v>232</v>
      </c>
      <c r="P160" s="6" t="s">
        <v>442</v>
      </c>
      <c r="Q160" s="42">
        <v>1.2</v>
      </c>
      <c r="R160" s="6"/>
      <c r="S160" s="6"/>
      <c r="T160" s="42"/>
      <c r="U160" s="6"/>
      <c r="V160" s="6"/>
      <c r="W160" s="42"/>
      <c r="X160" s="6"/>
      <c r="Y160" s="6"/>
      <c r="Z160" s="6"/>
      <c r="AA160" s="6"/>
      <c r="AB160" s="6"/>
      <c r="AC160" s="42"/>
      <c r="AD160" s="6"/>
      <c r="AE160" s="6"/>
      <c r="AF160" s="42"/>
      <c r="AG160" s="6"/>
      <c r="AH160" s="6"/>
      <c r="AI160" s="6"/>
    </row>
    <row r="161" spans="1:35" ht="25.5" customHeight="1" x14ac:dyDescent="0.25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6"/>
      <c r="M161" s="6"/>
      <c r="N161" s="6"/>
      <c r="O161" s="403" t="s">
        <v>443</v>
      </c>
      <c r="P161" s="404"/>
      <c r="Q161" s="231"/>
      <c r="R161" s="6"/>
      <c r="S161" s="6"/>
      <c r="T161" s="42"/>
      <c r="U161" s="6"/>
      <c r="V161" s="6"/>
      <c r="W161" s="42"/>
      <c r="X161" s="6"/>
      <c r="Y161" s="6"/>
      <c r="Z161" s="6"/>
      <c r="AA161" s="6"/>
      <c r="AB161" s="6"/>
      <c r="AC161" s="42"/>
      <c r="AD161" s="6"/>
      <c r="AE161" s="6"/>
      <c r="AF161" s="42"/>
      <c r="AG161" s="6"/>
      <c r="AH161" s="6"/>
      <c r="AI161" s="6"/>
    </row>
    <row r="162" spans="1:35" ht="166.5" x14ac:dyDescent="0.25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6"/>
      <c r="M162" s="6"/>
      <c r="N162" s="6"/>
      <c r="O162" s="6" t="s">
        <v>444</v>
      </c>
      <c r="P162" s="6" t="s">
        <v>445</v>
      </c>
      <c r="Q162" s="42">
        <v>85</v>
      </c>
      <c r="R162" s="6"/>
      <c r="S162" s="6"/>
      <c r="T162" s="42"/>
      <c r="U162" s="6"/>
      <c r="V162" s="6"/>
      <c r="W162" s="42"/>
      <c r="X162" s="6"/>
      <c r="Y162" s="6"/>
      <c r="Z162" s="6"/>
      <c r="AA162" s="6"/>
      <c r="AB162" s="6"/>
      <c r="AC162" s="42"/>
      <c r="AD162" s="6"/>
      <c r="AE162" s="6"/>
      <c r="AF162" s="42"/>
      <c r="AG162" s="6"/>
      <c r="AH162" s="6"/>
      <c r="AI162" s="6"/>
    </row>
    <row r="163" spans="1:35" ht="26.25" x14ac:dyDescent="0.25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6"/>
      <c r="M163" s="6"/>
      <c r="N163" s="6"/>
      <c r="O163" s="6" t="s">
        <v>232</v>
      </c>
      <c r="P163" s="6" t="s">
        <v>446</v>
      </c>
      <c r="Q163" s="42">
        <v>4.9000000000000004</v>
      </c>
      <c r="R163" s="6"/>
      <c r="S163" s="6"/>
      <c r="T163" s="42"/>
      <c r="U163" s="6"/>
      <c r="V163" s="6"/>
      <c r="W163" s="42"/>
      <c r="X163" s="6"/>
      <c r="Y163" s="6"/>
      <c r="Z163" s="6"/>
      <c r="AA163" s="6"/>
      <c r="AB163" s="6"/>
      <c r="AC163" s="42"/>
      <c r="AD163" s="6"/>
      <c r="AE163" s="6"/>
      <c r="AF163" s="42"/>
      <c r="AG163" s="6"/>
      <c r="AH163" s="6"/>
      <c r="AI163" s="6"/>
    </row>
    <row r="164" spans="1:35" ht="26.25" x14ac:dyDescent="0.25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6"/>
      <c r="M164" s="6"/>
      <c r="N164" s="6"/>
      <c r="O164" s="6" t="s">
        <v>232</v>
      </c>
      <c r="P164" s="6" t="s">
        <v>447</v>
      </c>
      <c r="Q164" s="42">
        <v>4.2</v>
      </c>
      <c r="R164" s="6"/>
      <c r="S164" s="6"/>
      <c r="T164" s="42"/>
      <c r="U164" s="6"/>
      <c r="V164" s="6"/>
      <c r="W164" s="42"/>
      <c r="X164" s="6"/>
      <c r="Y164" s="6"/>
      <c r="Z164" s="6"/>
      <c r="AA164" s="6"/>
      <c r="AB164" s="6"/>
      <c r="AC164" s="42"/>
      <c r="AD164" s="6"/>
      <c r="AE164" s="6"/>
      <c r="AF164" s="42"/>
      <c r="AG164" s="6"/>
      <c r="AH164" s="6"/>
      <c r="AI164" s="6"/>
    </row>
    <row r="165" spans="1:35" ht="26.25" x14ac:dyDescent="0.25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6"/>
      <c r="M165" s="6"/>
      <c r="N165" s="6"/>
      <c r="O165" s="6" t="s">
        <v>232</v>
      </c>
      <c r="P165" s="6" t="s">
        <v>448</v>
      </c>
      <c r="Q165" s="42">
        <v>2.9</v>
      </c>
      <c r="R165" s="6"/>
      <c r="S165" s="6"/>
      <c r="T165" s="42"/>
      <c r="U165" s="6"/>
      <c r="V165" s="6"/>
      <c r="W165" s="42"/>
      <c r="X165" s="6"/>
      <c r="Y165" s="6"/>
      <c r="Z165" s="6"/>
      <c r="AA165" s="6"/>
      <c r="AB165" s="6"/>
      <c r="AC165" s="42"/>
      <c r="AD165" s="6"/>
      <c r="AE165" s="6"/>
      <c r="AF165" s="42"/>
      <c r="AG165" s="6"/>
      <c r="AH165" s="6"/>
      <c r="AI165" s="6"/>
    </row>
    <row r="166" spans="1:35" ht="51.75" x14ac:dyDescent="0.25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6"/>
      <c r="M166" s="6"/>
      <c r="N166" s="6"/>
      <c r="O166" s="6" t="s">
        <v>232</v>
      </c>
      <c r="P166" s="6" t="s">
        <v>449</v>
      </c>
      <c r="Q166" s="42">
        <v>6.3</v>
      </c>
      <c r="R166" s="6"/>
      <c r="S166" s="6"/>
      <c r="T166" s="42"/>
      <c r="U166" s="6"/>
      <c r="V166" s="6"/>
      <c r="W166" s="42"/>
      <c r="X166" s="6"/>
      <c r="Y166" s="6"/>
      <c r="Z166" s="6"/>
      <c r="AA166" s="6"/>
      <c r="AB166" s="6"/>
      <c r="AC166" s="42"/>
      <c r="AD166" s="6"/>
      <c r="AE166" s="6"/>
      <c r="AF166" s="42"/>
      <c r="AG166" s="6"/>
      <c r="AH166" s="6"/>
      <c r="AI166" s="6"/>
    </row>
    <row r="167" spans="1:35" ht="39" x14ac:dyDescent="0.25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6"/>
      <c r="M167" s="6"/>
      <c r="N167" s="6"/>
      <c r="O167" s="6" t="s">
        <v>232</v>
      </c>
      <c r="P167" s="6" t="s">
        <v>450</v>
      </c>
      <c r="Q167" s="42">
        <v>2</v>
      </c>
      <c r="R167" s="6"/>
      <c r="S167" s="6"/>
      <c r="T167" s="42"/>
      <c r="U167" s="6"/>
      <c r="V167" s="6"/>
      <c r="W167" s="42"/>
      <c r="X167" s="6"/>
      <c r="Y167" s="6"/>
      <c r="Z167" s="6"/>
      <c r="AA167" s="6"/>
      <c r="AB167" s="6"/>
      <c r="AC167" s="42"/>
      <c r="AD167" s="6"/>
      <c r="AE167" s="6"/>
      <c r="AF167" s="42"/>
      <c r="AG167" s="6"/>
      <c r="AH167" s="6"/>
      <c r="AI167" s="6"/>
    </row>
    <row r="168" spans="1:35" ht="26.25" x14ac:dyDescent="0.25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6"/>
      <c r="M168" s="6"/>
      <c r="N168" s="6"/>
      <c r="O168" s="6" t="s">
        <v>232</v>
      </c>
      <c r="P168" s="6" t="s">
        <v>451</v>
      </c>
      <c r="Q168" s="42">
        <v>5.8</v>
      </c>
      <c r="R168" s="6"/>
      <c r="S168" s="6"/>
      <c r="T168" s="42"/>
      <c r="U168" s="6"/>
      <c r="V168" s="6"/>
      <c r="W168" s="42"/>
      <c r="X168" s="6"/>
      <c r="Y168" s="6"/>
      <c r="Z168" s="6"/>
      <c r="AA168" s="6"/>
      <c r="AB168" s="6"/>
      <c r="AC168" s="42"/>
      <c r="AD168" s="6"/>
      <c r="AE168" s="6"/>
      <c r="AF168" s="42"/>
      <c r="AG168" s="6"/>
      <c r="AH168" s="6"/>
      <c r="AI168" s="6"/>
    </row>
    <row r="169" spans="1:35" ht="39" x14ac:dyDescent="0.25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6"/>
      <c r="M169" s="6"/>
      <c r="N169" s="6"/>
      <c r="O169" s="6" t="s">
        <v>232</v>
      </c>
      <c r="P169" s="6" t="s">
        <v>452</v>
      </c>
      <c r="Q169" s="42">
        <v>0.5</v>
      </c>
      <c r="R169" s="6"/>
      <c r="S169" s="6"/>
      <c r="T169" s="42"/>
      <c r="U169" s="6"/>
      <c r="V169" s="6"/>
      <c r="W169" s="42"/>
      <c r="X169" s="6"/>
      <c r="Y169" s="6"/>
      <c r="Z169" s="6"/>
      <c r="AA169" s="6"/>
      <c r="AB169" s="6"/>
      <c r="AC169" s="42"/>
      <c r="AD169" s="6"/>
      <c r="AE169" s="6"/>
      <c r="AF169" s="42"/>
      <c r="AG169" s="6"/>
      <c r="AH169" s="6"/>
      <c r="AI169" s="6"/>
    </row>
    <row r="170" spans="1:35" ht="51.75" x14ac:dyDescent="0.25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6"/>
      <c r="M170" s="6"/>
      <c r="N170" s="6"/>
      <c r="O170" s="6" t="s">
        <v>232</v>
      </c>
      <c r="P170" s="6" t="s">
        <v>453</v>
      </c>
      <c r="Q170" s="42">
        <v>8</v>
      </c>
      <c r="R170" s="6"/>
      <c r="S170" s="6"/>
      <c r="T170" s="42"/>
      <c r="U170" s="6"/>
      <c r="V170" s="6"/>
      <c r="W170" s="42"/>
      <c r="X170" s="6"/>
      <c r="Y170" s="6"/>
      <c r="Z170" s="6"/>
      <c r="AA170" s="6"/>
      <c r="AB170" s="6"/>
      <c r="AC170" s="42"/>
      <c r="AD170" s="6"/>
      <c r="AE170" s="6"/>
      <c r="AF170" s="42"/>
      <c r="AG170" s="6"/>
      <c r="AH170" s="6"/>
      <c r="AI170" s="6"/>
    </row>
    <row r="171" spans="1:35" ht="94.5" customHeight="1" x14ac:dyDescent="0.25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6"/>
      <c r="M171" s="6" t="s">
        <v>454</v>
      </c>
      <c r="N171" s="6">
        <v>55</v>
      </c>
      <c r="O171" s="6" t="s">
        <v>232</v>
      </c>
      <c r="P171" s="1" t="s">
        <v>455</v>
      </c>
      <c r="Q171" s="42">
        <v>0.2</v>
      </c>
      <c r="R171" s="6"/>
      <c r="S171" s="6"/>
      <c r="T171" s="42"/>
      <c r="U171" s="6" t="s">
        <v>456</v>
      </c>
      <c r="V171" s="6" t="s">
        <v>457</v>
      </c>
      <c r="W171" s="42">
        <v>771.57</v>
      </c>
      <c r="X171" s="6" t="s">
        <v>232</v>
      </c>
      <c r="Y171" s="6" t="s">
        <v>458</v>
      </c>
      <c r="Z171" s="42">
        <v>10.42</v>
      </c>
      <c r="AA171" s="6" t="s">
        <v>232</v>
      </c>
      <c r="AB171" s="6" t="s">
        <v>459</v>
      </c>
      <c r="AC171" s="42">
        <v>70</v>
      </c>
      <c r="AD171" s="6" t="s">
        <v>232</v>
      </c>
      <c r="AE171" s="6" t="s">
        <v>59</v>
      </c>
      <c r="AF171" s="42">
        <v>37</v>
      </c>
      <c r="AG171" s="6"/>
      <c r="AH171" s="6"/>
      <c r="AI171" s="6"/>
    </row>
    <row r="172" spans="1:35" ht="64.5" x14ac:dyDescent="0.25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6"/>
      <c r="M172" s="6" t="s">
        <v>460</v>
      </c>
      <c r="N172" s="6">
        <v>55</v>
      </c>
      <c r="O172" s="6" t="s">
        <v>232</v>
      </c>
      <c r="P172" s="225" t="s">
        <v>461</v>
      </c>
      <c r="Q172" s="42">
        <v>1.2</v>
      </c>
      <c r="R172" s="6"/>
      <c r="S172" s="6"/>
      <c r="T172" s="42"/>
      <c r="U172" s="6" t="s">
        <v>457</v>
      </c>
      <c r="V172" s="6" t="s">
        <v>462</v>
      </c>
      <c r="W172" s="42">
        <v>35</v>
      </c>
      <c r="X172" s="6" t="s">
        <v>232</v>
      </c>
      <c r="Y172" s="6" t="s">
        <v>463</v>
      </c>
      <c r="Z172" s="42">
        <v>10.42</v>
      </c>
      <c r="AA172" s="6" t="s">
        <v>232</v>
      </c>
      <c r="AB172" s="6" t="s">
        <v>464</v>
      </c>
      <c r="AC172" s="42">
        <v>50</v>
      </c>
      <c r="AD172" s="6"/>
      <c r="AE172" s="6" t="s">
        <v>465</v>
      </c>
      <c r="AF172" s="42">
        <v>57</v>
      </c>
      <c r="AG172" s="6"/>
      <c r="AH172" s="6"/>
      <c r="AI172" s="6"/>
    </row>
    <row r="173" spans="1:35" ht="51.75" x14ac:dyDescent="0.25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6"/>
      <c r="M173" s="6" t="s">
        <v>466</v>
      </c>
      <c r="N173" s="6">
        <v>55</v>
      </c>
      <c r="O173" s="6" t="s">
        <v>232</v>
      </c>
      <c r="P173" s="1" t="s">
        <v>467</v>
      </c>
      <c r="Q173" s="42">
        <v>78</v>
      </c>
      <c r="R173" s="5"/>
      <c r="S173" s="5"/>
      <c r="T173" s="233"/>
      <c r="U173" s="6" t="s">
        <v>232</v>
      </c>
      <c r="V173" s="6" t="s">
        <v>468</v>
      </c>
      <c r="W173" s="42">
        <v>54.5</v>
      </c>
      <c r="X173" s="6"/>
      <c r="Y173" s="6"/>
      <c r="Z173" s="6"/>
      <c r="AA173" s="6"/>
      <c r="AB173" s="6"/>
      <c r="AC173" s="42"/>
      <c r="AD173" s="6"/>
      <c r="AE173" s="6"/>
      <c r="AF173" s="42"/>
      <c r="AG173" s="6"/>
      <c r="AH173" s="6"/>
      <c r="AI173" s="6"/>
    </row>
    <row r="174" spans="1:35" ht="39" x14ac:dyDescent="0.25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6"/>
      <c r="M174" s="6" t="s">
        <v>469</v>
      </c>
      <c r="N174" s="6">
        <v>55</v>
      </c>
      <c r="O174" s="6" t="s">
        <v>232</v>
      </c>
      <c r="P174" s="1" t="s">
        <v>338</v>
      </c>
      <c r="Q174" s="42">
        <v>2.4</v>
      </c>
      <c r="R174" s="5"/>
      <c r="S174" s="5"/>
      <c r="T174" s="233"/>
      <c r="U174" s="6"/>
      <c r="V174" s="6"/>
      <c r="W174" s="42"/>
      <c r="X174" s="6"/>
      <c r="Y174" s="6"/>
      <c r="Z174" s="6"/>
      <c r="AA174" s="6"/>
      <c r="AB174" s="6"/>
      <c r="AC174" s="42"/>
      <c r="AD174" s="6"/>
      <c r="AE174" s="6"/>
      <c r="AF174" s="42"/>
      <c r="AG174" s="6"/>
      <c r="AH174" s="6"/>
      <c r="AI174" s="6"/>
    </row>
    <row r="175" spans="1:35" ht="51.75" x14ac:dyDescent="0.25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6"/>
      <c r="M175" s="6"/>
      <c r="N175" s="6"/>
      <c r="O175" s="6" t="s">
        <v>232</v>
      </c>
      <c r="P175" s="1" t="s">
        <v>340</v>
      </c>
      <c r="Q175" s="42">
        <v>4.5</v>
      </c>
      <c r="R175" s="5"/>
      <c r="S175" s="5"/>
      <c r="T175" s="233"/>
      <c r="U175" s="6"/>
      <c r="V175" s="6"/>
      <c r="W175" s="6"/>
      <c r="X175" s="6"/>
      <c r="Y175" s="6"/>
      <c r="Z175" s="6"/>
      <c r="AA175" s="6"/>
      <c r="AB175" s="6"/>
      <c r="AC175" s="42"/>
      <c r="AD175" s="6"/>
      <c r="AE175" s="6"/>
      <c r="AF175" s="42"/>
      <c r="AG175" s="6"/>
      <c r="AH175" s="6"/>
      <c r="AI175" s="6"/>
    </row>
    <row r="176" spans="1:35" ht="2.25" customHeight="1" x14ac:dyDescent="0.25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6"/>
      <c r="M176" s="6"/>
      <c r="N176" s="6"/>
      <c r="O176" s="442" t="s">
        <v>232</v>
      </c>
      <c r="P176" s="444" t="s">
        <v>470</v>
      </c>
      <c r="Q176" s="431">
        <v>0.7</v>
      </c>
      <c r="R176" s="5"/>
      <c r="S176" s="5"/>
      <c r="T176" s="233"/>
      <c r="U176" s="6"/>
      <c r="V176" s="6"/>
      <c r="W176" s="6"/>
      <c r="X176" s="6"/>
      <c r="Y176" s="6"/>
      <c r="Z176" s="6"/>
      <c r="AA176" s="6"/>
      <c r="AB176" s="6"/>
      <c r="AC176" s="42"/>
      <c r="AD176" s="6"/>
      <c r="AE176" s="6"/>
      <c r="AF176" s="42"/>
      <c r="AG176" s="6"/>
      <c r="AH176" s="6"/>
      <c r="AI176" s="6"/>
    </row>
    <row r="177" spans="1:35" ht="21" customHeight="1" x14ac:dyDescent="0.25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6"/>
      <c r="M177" s="6"/>
      <c r="N177" s="6"/>
      <c r="O177" s="443"/>
      <c r="P177" s="445"/>
      <c r="Q177" s="432"/>
      <c r="R177" s="5"/>
      <c r="S177" s="5"/>
      <c r="T177" s="233"/>
      <c r="U177" s="6"/>
      <c r="V177" s="6"/>
      <c r="W177" s="6"/>
      <c r="X177" s="6"/>
      <c r="Y177" s="6"/>
      <c r="Z177" s="6"/>
      <c r="AA177" s="6"/>
      <c r="AB177" s="6"/>
      <c r="AC177" s="42"/>
      <c r="AD177" s="6"/>
      <c r="AE177" s="6"/>
      <c r="AF177" s="42"/>
      <c r="AG177" s="6"/>
      <c r="AH177" s="6"/>
      <c r="AI177" s="6"/>
    </row>
    <row r="178" spans="1:35" ht="39" x14ac:dyDescent="0.25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6"/>
      <c r="M178" s="6"/>
      <c r="N178" s="6"/>
      <c r="O178" s="6" t="s">
        <v>232</v>
      </c>
      <c r="P178" s="1" t="s">
        <v>342</v>
      </c>
      <c r="Q178" s="42">
        <v>2.74</v>
      </c>
      <c r="R178" s="6"/>
      <c r="S178" s="181"/>
      <c r="T178" s="42"/>
      <c r="U178" s="6"/>
      <c r="V178" s="6"/>
      <c r="W178" s="6"/>
      <c r="X178" s="6"/>
      <c r="Y178" s="6"/>
      <c r="Z178" s="6"/>
      <c r="AA178" s="6"/>
      <c r="AB178" s="6"/>
      <c r="AC178" s="42"/>
      <c r="AD178" s="6"/>
      <c r="AE178" s="6"/>
      <c r="AF178" s="42"/>
      <c r="AG178" s="6"/>
      <c r="AH178" s="6"/>
      <c r="AI178" s="6"/>
    </row>
    <row r="179" spans="1:35" ht="39" x14ac:dyDescent="0.25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6"/>
      <c r="M179" s="6"/>
      <c r="N179" s="6"/>
      <c r="O179" s="6" t="s">
        <v>232</v>
      </c>
      <c r="P179" s="1" t="s">
        <v>471</v>
      </c>
      <c r="Q179" s="42">
        <v>2.19</v>
      </c>
      <c r="R179" s="5"/>
      <c r="S179" s="5"/>
      <c r="T179" s="233"/>
      <c r="U179" s="6"/>
      <c r="V179" s="6"/>
      <c r="W179" s="6"/>
      <c r="X179" s="6"/>
      <c r="Y179" s="6"/>
      <c r="Z179" s="6"/>
      <c r="AA179" s="6"/>
      <c r="AB179" s="6"/>
      <c r="AC179" s="42"/>
      <c r="AD179" s="6"/>
      <c r="AE179" s="6"/>
      <c r="AF179" s="42"/>
      <c r="AG179" s="6"/>
      <c r="AH179" s="6"/>
      <c r="AI179" s="6"/>
    </row>
    <row r="180" spans="1:35" ht="77.25" x14ac:dyDescent="0.25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6"/>
      <c r="M180" s="6"/>
      <c r="N180" s="6"/>
      <c r="O180" s="6" t="s">
        <v>232</v>
      </c>
      <c r="P180" s="181" t="s">
        <v>472</v>
      </c>
      <c r="Q180" s="42">
        <v>1.3</v>
      </c>
      <c r="R180" s="5"/>
      <c r="S180" s="5"/>
      <c r="T180" s="233"/>
      <c r="U180" s="6"/>
      <c r="V180" s="6"/>
      <c r="W180" s="6"/>
      <c r="X180" s="6"/>
      <c r="Y180" s="6"/>
      <c r="Z180" s="6"/>
      <c r="AA180" s="6"/>
      <c r="AB180" s="6"/>
      <c r="AC180" s="42"/>
      <c r="AD180" s="6"/>
      <c r="AE180" s="6"/>
      <c r="AF180" s="42"/>
      <c r="AG180" s="6"/>
      <c r="AH180" s="6"/>
      <c r="AI180" s="6"/>
    </row>
    <row r="181" spans="1:35" ht="51.75" x14ac:dyDescent="0.25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6"/>
      <c r="M181" s="6"/>
      <c r="N181" s="6"/>
      <c r="O181" s="6" t="s">
        <v>232</v>
      </c>
      <c r="P181" s="1" t="s">
        <v>473</v>
      </c>
      <c r="Q181" s="42">
        <v>5.2750000000000004</v>
      </c>
      <c r="R181" s="5"/>
      <c r="S181" s="5"/>
      <c r="T181" s="233"/>
      <c r="U181" s="6"/>
      <c r="V181" s="6"/>
      <c r="W181" s="6"/>
      <c r="X181" s="6"/>
      <c r="Y181" s="6"/>
      <c r="Z181" s="6"/>
      <c r="AA181" s="6"/>
      <c r="AB181" s="6"/>
      <c r="AC181" s="42"/>
      <c r="AD181" s="6"/>
      <c r="AE181" s="6"/>
      <c r="AF181" s="42"/>
      <c r="AG181" s="6"/>
      <c r="AH181" s="6"/>
      <c r="AI181" s="6"/>
    </row>
    <row r="182" spans="1:35" ht="39" x14ac:dyDescent="0.25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6"/>
      <c r="M182" s="6"/>
      <c r="N182" s="6"/>
      <c r="O182" s="6" t="s">
        <v>232</v>
      </c>
      <c r="P182" s="181" t="s">
        <v>474</v>
      </c>
      <c r="Q182" s="42">
        <v>7.49</v>
      </c>
      <c r="R182" s="5"/>
      <c r="S182" s="5"/>
      <c r="T182" s="233"/>
      <c r="U182" s="6"/>
      <c r="V182" s="6"/>
      <c r="W182" s="6"/>
      <c r="X182" s="6"/>
      <c r="Y182" s="6"/>
      <c r="Z182" s="6"/>
      <c r="AA182" s="6"/>
      <c r="AB182" s="6"/>
      <c r="AC182" s="42"/>
      <c r="AD182" s="6"/>
      <c r="AE182" s="6"/>
      <c r="AF182" s="42"/>
      <c r="AG182" s="6"/>
      <c r="AH182" s="6"/>
      <c r="AI182" s="6"/>
    </row>
    <row r="183" spans="1:35" ht="39" x14ac:dyDescent="0.25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6"/>
      <c r="M183" s="6"/>
      <c r="N183" s="6"/>
      <c r="O183" s="6" t="s">
        <v>232</v>
      </c>
      <c r="P183" s="1" t="s">
        <v>475</v>
      </c>
      <c r="Q183" s="42">
        <v>2.84</v>
      </c>
      <c r="R183" s="5"/>
      <c r="S183" s="5"/>
      <c r="T183" s="233"/>
      <c r="U183" s="6"/>
      <c r="V183" s="6"/>
      <c r="W183" s="6"/>
      <c r="X183" s="6"/>
      <c r="Y183" s="6"/>
      <c r="Z183" s="6"/>
      <c r="AA183" s="6"/>
      <c r="AB183" s="6"/>
      <c r="AC183" s="42"/>
      <c r="AD183" s="6"/>
      <c r="AE183" s="6"/>
      <c r="AF183" s="42"/>
      <c r="AG183" s="6"/>
      <c r="AH183" s="6"/>
      <c r="AI183" s="6"/>
    </row>
    <row r="184" spans="1:35" ht="39" x14ac:dyDescent="0.25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6"/>
      <c r="M184" s="6"/>
      <c r="N184" s="6"/>
      <c r="O184" s="6" t="s">
        <v>232</v>
      </c>
      <c r="P184" s="1" t="s">
        <v>476</v>
      </c>
      <c r="Q184" s="42">
        <v>0.75</v>
      </c>
      <c r="R184" s="5"/>
      <c r="S184" s="5"/>
      <c r="T184" s="233"/>
      <c r="U184" s="6"/>
      <c r="V184" s="6"/>
      <c r="W184" s="6"/>
      <c r="X184" s="6"/>
      <c r="Y184" s="6"/>
      <c r="Z184" s="6"/>
      <c r="AA184" s="6"/>
      <c r="AB184" s="6"/>
      <c r="AC184" s="42"/>
      <c r="AD184" s="6"/>
      <c r="AE184" s="6"/>
      <c r="AF184" s="42"/>
      <c r="AG184" s="6"/>
      <c r="AH184" s="6"/>
      <c r="AI184" s="6"/>
    </row>
    <row r="185" spans="1:35" x14ac:dyDescent="0.25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6"/>
      <c r="M185" s="6"/>
      <c r="N185" s="6"/>
      <c r="O185" s="6" t="s">
        <v>232</v>
      </c>
      <c r="P185" s="226" t="s">
        <v>477</v>
      </c>
      <c r="Q185" s="42">
        <v>0.4</v>
      </c>
      <c r="R185" s="6"/>
      <c r="S185" s="6"/>
      <c r="T185" s="42"/>
      <c r="U185" s="6"/>
      <c r="V185" s="6"/>
      <c r="W185" s="6"/>
      <c r="X185" s="6"/>
      <c r="Y185" s="6"/>
      <c r="Z185" s="6"/>
      <c r="AA185" s="6"/>
      <c r="AB185" s="6"/>
      <c r="AC185" s="42"/>
      <c r="AD185" s="6"/>
      <c r="AE185" s="6"/>
      <c r="AF185" s="42"/>
      <c r="AG185" s="6"/>
      <c r="AH185" s="6"/>
      <c r="AI185" s="6"/>
    </row>
    <row r="186" spans="1:35" x14ac:dyDescent="0.25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6"/>
      <c r="M186" s="6"/>
      <c r="N186" s="6"/>
      <c r="O186" s="6" t="s">
        <v>232</v>
      </c>
      <c r="P186" s="181" t="s">
        <v>478</v>
      </c>
      <c r="Q186" s="42">
        <v>1.6</v>
      </c>
      <c r="R186" s="6"/>
      <c r="S186" s="6"/>
      <c r="T186" s="42"/>
      <c r="U186" s="6"/>
      <c r="V186" s="6"/>
      <c r="W186" s="6"/>
      <c r="X186" s="6"/>
      <c r="Y186" s="6"/>
      <c r="Z186" s="6"/>
      <c r="AA186" s="6"/>
      <c r="AB186" s="6"/>
      <c r="AC186" s="42"/>
      <c r="AD186" s="6"/>
      <c r="AE186" s="6"/>
      <c r="AF186" s="42"/>
      <c r="AG186" s="6"/>
      <c r="AH186" s="6"/>
      <c r="AI186" s="6"/>
    </row>
    <row r="187" spans="1:35" ht="26.25" x14ac:dyDescent="0.25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6"/>
      <c r="M187" s="6"/>
      <c r="N187" s="6"/>
      <c r="O187" s="6" t="s">
        <v>232</v>
      </c>
      <c r="P187" s="1" t="s">
        <v>479</v>
      </c>
      <c r="Q187" s="42">
        <v>23</v>
      </c>
      <c r="R187" s="6"/>
      <c r="S187" s="6"/>
      <c r="T187" s="42"/>
      <c r="U187" s="6"/>
      <c r="V187" s="6"/>
      <c r="W187" s="6"/>
      <c r="X187" s="6"/>
      <c r="Y187" s="6"/>
      <c r="Z187" s="6"/>
      <c r="AA187" s="6"/>
      <c r="AB187" s="6"/>
      <c r="AC187" s="42"/>
      <c r="AD187" s="6"/>
      <c r="AE187" s="6"/>
      <c r="AF187" s="42"/>
      <c r="AG187" s="6"/>
      <c r="AH187" s="6"/>
      <c r="AI187" s="6"/>
    </row>
    <row r="188" spans="1:35" ht="38.25" x14ac:dyDescent="0.25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6"/>
      <c r="M188" s="6"/>
      <c r="N188" s="6"/>
      <c r="O188" s="6" t="s">
        <v>232</v>
      </c>
      <c r="P188" s="227" t="s">
        <v>480</v>
      </c>
      <c r="Q188" s="42">
        <v>5.375</v>
      </c>
      <c r="R188" s="6"/>
      <c r="S188" s="6"/>
      <c r="T188" s="42"/>
      <c r="U188" s="6"/>
      <c r="V188" s="6"/>
      <c r="W188" s="6"/>
      <c r="X188" s="6"/>
      <c r="Y188" s="6"/>
      <c r="Z188" s="6"/>
      <c r="AA188" s="6"/>
      <c r="AB188" s="6"/>
      <c r="AC188" s="42"/>
      <c r="AD188" s="6"/>
      <c r="AE188" s="6"/>
      <c r="AF188" s="42"/>
      <c r="AG188" s="6"/>
      <c r="AH188" s="6"/>
      <c r="AI188" s="6"/>
    </row>
    <row r="189" spans="1:35" ht="39" x14ac:dyDescent="0.25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6"/>
      <c r="M189" s="6"/>
      <c r="N189" s="6"/>
      <c r="O189" s="6" t="s">
        <v>232</v>
      </c>
      <c r="P189" s="1" t="s">
        <v>481</v>
      </c>
      <c r="Q189" s="42">
        <v>1</v>
      </c>
      <c r="R189" s="6"/>
      <c r="S189" s="6"/>
      <c r="T189" s="42"/>
      <c r="U189" s="6"/>
      <c r="V189" s="6"/>
      <c r="W189" s="6"/>
      <c r="X189" s="6"/>
      <c r="Y189" s="6"/>
      <c r="Z189" s="6"/>
      <c r="AA189" s="6"/>
      <c r="AB189" s="6"/>
      <c r="AC189" s="42"/>
      <c r="AD189" s="6"/>
      <c r="AE189" s="6"/>
      <c r="AF189" s="42"/>
      <c r="AG189" s="6"/>
      <c r="AH189" s="6"/>
      <c r="AI189" s="6"/>
    </row>
    <row r="190" spans="1:35" ht="26.25" x14ac:dyDescent="0.25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6"/>
      <c r="M190" s="6"/>
      <c r="N190" s="6"/>
      <c r="O190" s="6" t="s">
        <v>232</v>
      </c>
      <c r="P190" s="1" t="s">
        <v>482</v>
      </c>
      <c r="Q190" s="42">
        <v>2</v>
      </c>
      <c r="R190" s="6"/>
      <c r="S190" s="6"/>
      <c r="T190" s="42"/>
      <c r="U190" s="6"/>
      <c r="V190" s="6"/>
      <c r="W190" s="6"/>
      <c r="X190" s="6"/>
      <c r="Y190" s="6"/>
      <c r="Z190" s="6"/>
      <c r="AA190" s="6"/>
      <c r="AB190" s="6"/>
      <c r="AC190" s="42"/>
      <c r="AD190" s="6"/>
      <c r="AE190" s="6"/>
      <c r="AF190" s="42"/>
      <c r="AG190" s="6"/>
      <c r="AH190" s="6"/>
      <c r="AI190" s="6"/>
    </row>
    <row r="191" spans="1:35" ht="26.25" x14ac:dyDescent="0.25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6"/>
      <c r="M191" s="6"/>
      <c r="N191" s="6"/>
      <c r="O191" s="6" t="s">
        <v>232</v>
      </c>
      <c r="P191" s="1" t="s">
        <v>483</v>
      </c>
      <c r="Q191" s="42">
        <v>3.3</v>
      </c>
      <c r="R191" s="6"/>
      <c r="S191" s="6"/>
      <c r="T191" s="42"/>
      <c r="U191" s="6"/>
      <c r="V191" s="6"/>
      <c r="W191" s="6"/>
      <c r="X191" s="6"/>
      <c r="Y191" s="6"/>
      <c r="Z191" s="6"/>
      <c r="AA191" s="6"/>
      <c r="AB191" s="6"/>
      <c r="AC191" s="42"/>
      <c r="AD191" s="6"/>
      <c r="AE191" s="6"/>
      <c r="AF191" s="42"/>
      <c r="AG191" s="6"/>
      <c r="AH191" s="6"/>
      <c r="AI191" s="6"/>
    </row>
    <row r="192" spans="1:35" ht="26.25" x14ac:dyDescent="0.25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6"/>
      <c r="M192" s="6"/>
      <c r="N192" s="6"/>
      <c r="O192" s="6" t="s">
        <v>232</v>
      </c>
      <c r="P192" s="1" t="s">
        <v>484</v>
      </c>
      <c r="Q192" s="42">
        <v>2</v>
      </c>
      <c r="R192" s="6"/>
      <c r="S192" s="6"/>
      <c r="T192" s="42"/>
      <c r="U192" s="6"/>
      <c r="V192" s="6"/>
      <c r="W192" s="6"/>
      <c r="X192" s="6"/>
      <c r="Y192" s="6"/>
      <c r="Z192" s="6"/>
      <c r="AA192" s="6"/>
      <c r="AB192" s="6"/>
      <c r="AC192" s="42"/>
      <c r="AD192" s="6"/>
      <c r="AE192" s="6"/>
      <c r="AF192" s="42"/>
      <c r="AG192" s="6"/>
      <c r="AH192" s="6"/>
      <c r="AI192" s="6"/>
    </row>
    <row r="193" spans="1:35" x14ac:dyDescent="0.25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6"/>
      <c r="M193" s="6"/>
      <c r="N193" s="6"/>
      <c r="O193" s="6"/>
      <c r="P193" s="6"/>
      <c r="Q193" s="42"/>
      <c r="R193" s="6"/>
      <c r="S193" s="6"/>
      <c r="T193" s="42"/>
      <c r="U193" s="6"/>
      <c r="V193" s="6"/>
      <c r="W193" s="6"/>
      <c r="X193" s="6"/>
      <c r="Y193" s="6"/>
      <c r="Z193" s="6"/>
      <c r="AA193" s="6"/>
      <c r="AB193" s="6"/>
      <c r="AC193" s="42"/>
      <c r="AD193" s="6"/>
      <c r="AE193" s="6"/>
      <c r="AF193" s="42"/>
      <c r="AG193" s="6"/>
      <c r="AH193" s="6"/>
      <c r="AI193" s="6"/>
    </row>
    <row r="194" spans="1:35" ht="22.5" customHeight="1" x14ac:dyDescent="0.25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6"/>
      <c r="M194" s="6"/>
      <c r="N194" s="6"/>
      <c r="O194" s="405" t="s">
        <v>485</v>
      </c>
      <c r="P194" s="406"/>
      <c r="Q194" s="232"/>
      <c r="R194" s="6"/>
      <c r="S194" s="6"/>
      <c r="T194" s="42"/>
      <c r="U194" s="6"/>
      <c r="V194" s="6"/>
      <c r="W194" s="6"/>
      <c r="X194" s="6"/>
      <c r="Y194" s="6"/>
      <c r="Z194" s="6"/>
      <c r="AA194" s="6"/>
      <c r="AB194" s="6"/>
      <c r="AC194" s="42"/>
      <c r="AD194" s="6"/>
      <c r="AE194" s="6"/>
      <c r="AF194" s="42"/>
      <c r="AG194" s="6"/>
      <c r="AH194" s="6"/>
      <c r="AI194" s="6"/>
    </row>
    <row r="195" spans="1:35" ht="39" x14ac:dyDescent="0.25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6"/>
      <c r="M195" s="6"/>
      <c r="N195" s="6"/>
      <c r="O195" s="6" t="s">
        <v>232</v>
      </c>
      <c r="P195" s="6" t="s">
        <v>486</v>
      </c>
      <c r="Q195" s="42">
        <v>3.9</v>
      </c>
      <c r="R195" s="6"/>
      <c r="S195" s="6"/>
      <c r="T195" s="42"/>
      <c r="U195" s="6"/>
      <c r="V195" s="6"/>
      <c r="W195" s="6"/>
      <c r="X195" s="6"/>
      <c r="Y195" s="6"/>
      <c r="Z195" s="6"/>
      <c r="AA195" s="6"/>
      <c r="AB195" s="6"/>
      <c r="AC195" s="42"/>
      <c r="AD195" s="6"/>
      <c r="AE195" s="6"/>
      <c r="AF195" s="42"/>
      <c r="AG195" s="6"/>
      <c r="AH195" s="6"/>
      <c r="AI195" s="6"/>
    </row>
    <row r="196" spans="1:35" ht="39" x14ac:dyDescent="0.25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6"/>
      <c r="M196" s="6"/>
      <c r="N196" s="6"/>
      <c r="O196" s="6" t="s">
        <v>232</v>
      </c>
      <c r="P196" s="6" t="s">
        <v>487</v>
      </c>
      <c r="Q196" s="42">
        <v>1.3</v>
      </c>
      <c r="R196" s="6"/>
      <c r="S196" s="6"/>
      <c r="T196" s="42"/>
      <c r="U196" s="6"/>
      <c r="V196" s="6"/>
      <c r="W196" s="6"/>
      <c r="X196" s="6"/>
      <c r="Y196" s="6"/>
      <c r="Z196" s="6"/>
      <c r="AA196" s="6"/>
      <c r="AB196" s="6"/>
      <c r="AC196" s="42"/>
      <c r="AD196" s="6"/>
      <c r="AE196" s="6"/>
      <c r="AF196" s="42"/>
      <c r="AG196" s="6"/>
      <c r="AH196" s="6"/>
      <c r="AI196" s="6"/>
    </row>
    <row r="197" spans="1:35" ht="26.25" x14ac:dyDescent="0.25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6"/>
      <c r="M197" s="6"/>
      <c r="N197" s="6"/>
      <c r="O197" s="6" t="s">
        <v>232</v>
      </c>
      <c r="P197" s="6" t="s">
        <v>488</v>
      </c>
      <c r="Q197" s="42">
        <v>2</v>
      </c>
      <c r="R197" s="6"/>
      <c r="S197" s="6"/>
      <c r="T197" s="42"/>
      <c r="U197" s="6"/>
      <c r="V197" s="6"/>
      <c r="W197" s="6"/>
      <c r="X197" s="6"/>
      <c r="Y197" s="6"/>
      <c r="Z197" s="6"/>
      <c r="AA197" s="6"/>
      <c r="AB197" s="6"/>
      <c r="AC197" s="42"/>
      <c r="AD197" s="6"/>
      <c r="AE197" s="6"/>
      <c r="AF197" s="42"/>
      <c r="AG197" s="6"/>
      <c r="AH197" s="6"/>
      <c r="AI197" s="6"/>
    </row>
    <row r="198" spans="1:35" ht="26.25" x14ac:dyDescent="0.25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6"/>
      <c r="M198" s="6"/>
      <c r="N198" s="6"/>
      <c r="O198" s="6" t="s">
        <v>232</v>
      </c>
      <c r="P198" s="6" t="s">
        <v>489</v>
      </c>
      <c r="Q198" s="42">
        <v>1</v>
      </c>
      <c r="R198" s="6"/>
      <c r="S198" s="6"/>
      <c r="T198" s="42"/>
      <c r="U198" s="6"/>
      <c r="V198" s="6"/>
      <c r="W198" s="6"/>
      <c r="X198" s="6"/>
      <c r="Y198" s="6"/>
      <c r="Z198" s="6"/>
      <c r="AA198" s="6"/>
      <c r="AB198" s="6"/>
      <c r="AC198" s="42"/>
      <c r="AD198" s="6"/>
      <c r="AE198" s="6"/>
      <c r="AF198" s="42"/>
      <c r="AG198" s="6"/>
      <c r="AH198" s="6"/>
      <c r="AI198" s="6"/>
    </row>
    <row r="199" spans="1:35" ht="26.25" x14ac:dyDescent="0.25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6"/>
      <c r="M199" s="6"/>
      <c r="N199" s="6"/>
      <c r="O199" s="6" t="s">
        <v>232</v>
      </c>
      <c r="P199" s="6" t="s">
        <v>490</v>
      </c>
      <c r="Q199" s="42">
        <v>0.75</v>
      </c>
      <c r="R199" s="6"/>
      <c r="S199" s="6"/>
      <c r="T199" s="42"/>
      <c r="U199" s="6"/>
      <c r="V199" s="6"/>
      <c r="W199" s="6"/>
      <c r="X199" s="6"/>
      <c r="Y199" s="6"/>
      <c r="Z199" s="6"/>
      <c r="AA199" s="6"/>
      <c r="AB199" s="6"/>
      <c r="AC199" s="42"/>
      <c r="AD199" s="6"/>
      <c r="AE199" s="6"/>
      <c r="AF199" s="42"/>
      <c r="AG199" s="6"/>
      <c r="AH199" s="6"/>
      <c r="AI199" s="6"/>
    </row>
    <row r="200" spans="1:35" ht="64.5" x14ac:dyDescent="0.25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6"/>
      <c r="M200" s="6"/>
      <c r="N200" s="6"/>
      <c r="O200" s="6" t="s">
        <v>232</v>
      </c>
      <c r="P200" s="6" t="s">
        <v>491</v>
      </c>
      <c r="Q200" s="42">
        <v>2.5</v>
      </c>
      <c r="R200" s="6"/>
      <c r="S200" s="6"/>
      <c r="T200" s="42"/>
      <c r="U200" s="6"/>
      <c r="V200" s="6"/>
      <c r="W200" s="6"/>
      <c r="X200" s="6"/>
      <c r="Y200" s="6"/>
      <c r="Z200" s="6"/>
      <c r="AA200" s="6"/>
      <c r="AB200" s="6"/>
      <c r="AC200" s="42"/>
      <c r="AD200" s="6"/>
      <c r="AE200" s="6"/>
      <c r="AF200" s="42"/>
      <c r="AG200" s="6"/>
      <c r="AH200" s="6"/>
      <c r="AI200" s="6"/>
    </row>
    <row r="201" spans="1:35" ht="70.5" customHeight="1" x14ac:dyDescent="0.25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6"/>
      <c r="M201" s="6"/>
      <c r="N201" s="6"/>
      <c r="O201" s="6" t="s">
        <v>232</v>
      </c>
      <c r="P201" s="6" t="s">
        <v>472</v>
      </c>
      <c r="Q201" s="42">
        <v>12</v>
      </c>
      <c r="R201" s="6"/>
      <c r="S201" s="6"/>
      <c r="T201" s="42"/>
      <c r="U201" s="6"/>
      <c r="V201" s="6"/>
      <c r="W201" s="6"/>
      <c r="X201" s="6"/>
      <c r="Y201" s="6"/>
      <c r="Z201" s="6"/>
      <c r="AA201" s="6"/>
      <c r="AB201" s="6"/>
      <c r="AC201" s="42"/>
      <c r="AD201" s="6"/>
      <c r="AE201" s="6"/>
      <c r="AF201" s="42"/>
      <c r="AG201" s="6"/>
      <c r="AH201" s="6"/>
      <c r="AI201" s="6"/>
    </row>
    <row r="202" spans="1:35" ht="45" customHeight="1" x14ac:dyDescent="0.25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6"/>
      <c r="M202" s="6"/>
      <c r="N202" s="6"/>
      <c r="O202" s="6" t="s">
        <v>232</v>
      </c>
      <c r="P202" s="6" t="s">
        <v>492</v>
      </c>
      <c r="Q202" s="42">
        <v>1</v>
      </c>
      <c r="R202" s="6"/>
      <c r="S202" s="6"/>
      <c r="T202" s="42"/>
      <c r="U202" s="6"/>
      <c r="V202" s="6"/>
      <c r="W202" s="6"/>
      <c r="X202" s="6"/>
      <c r="Y202" s="6"/>
      <c r="Z202" s="6"/>
      <c r="AA202" s="6"/>
      <c r="AB202" s="6"/>
      <c r="AC202" s="42"/>
      <c r="AD202" s="6"/>
      <c r="AE202" s="6"/>
      <c r="AF202" s="42"/>
      <c r="AG202" s="6"/>
      <c r="AH202" s="6"/>
      <c r="AI202" s="6"/>
    </row>
    <row r="203" spans="1:35" ht="39" x14ac:dyDescent="0.25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6"/>
      <c r="M203" s="6"/>
      <c r="N203" s="6"/>
      <c r="O203" s="6" t="s">
        <v>232</v>
      </c>
      <c r="P203" s="6" t="s">
        <v>493</v>
      </c>
      <c r="Q203" s="42">
        <v>20.8</v>
      </c>
      <c r="R203" s="6"/>
      <c r="S203" s="6"/>
      <c r="T203" s="42"/>
      <c r="U203" s="6"/>
      <c r="V203" s="6"/>
      <c r="W203" s="6"/>
      <c r="X203" s="6"/>
      <c r="Y203" s="6"/>
      <c r="Z203" s="6"/>
      <c r="AA203" s="6"/>
      <c r="AB203" s="6"/>
      <c r="AC203" s="42"/>
      <c r="AD203" s="6"/>
      <c r="AE203" s="6"/>
      <c r="AF203" s="42"/>
      <c r="AG203" s="6"/>
      <c r="AH203" s="6"/>
      <c r="AI203" s="6"/>
    </row>
    <row r="204" spans="1:35" ht="39" x14ac:dyDescent="0.25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6"/>
      <c r="M204" s="6"/>
      <c r="N204" s="6"/>
      <c r="O204" s="6" t="s">
        <v>232</v>
      </c>
      <c r="P204" s="6" t="s">
        <v>494</v>
      </c>
      <c r="Q204" s="42">
        <v>3</v>
      </c>
      <c r="R204" s="6"/>
      <c r="S204" s="6"/>
      <c r="T204" s="42"/>
      <c r="U204" s="6"/>
      <c r="V204" s="6"/>
      <c r="W204" s="6"/>
      <c r="X204" s="6"/>
      <c r="Y204" s="6"/>
      <c r="Z204" s="6"/>
      <c r="AA204" s="6"/>
      <c r="AB204" s="6"/>
      <c r="AC204" s="42"/>
      <c r="AD204" s="6"/>
      <c r="AE204" s="6"/>
      <c r="AF204" s="42"/>
      <c r="AG204" s="6"/>
      <c r="AH204" s="6"/>
      <c r="AI204" s="6"/>
    </row>
    <row r="205" spans="1:35" ht="39" x14ac:dyDescent="0.25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6"/>
      <c r="M205" s="6"/>
      <c r="N205" s="6"/>
      <c r="O205" s="6" t="s">
        <v>232</v>
      </c>
      <c r="P205" s="6" t="s">
        <v>495</v>
      </c>
      <c r="Q205" s="42">
        <v>0.15</v>
      </c>
      <c r="R205" s="6"/>
      <c r="S205" s="6"/>
      <c r="T205" s="42"/>
      <c r="U205" s="6"/>
      <c r="V205" s="6"/>
      <c r="W205" s="6"/>
      <c r="X205" s="6"/>
      <c r="Y205" s="6"/>
      <c r="Z205" s="6"/>
      <c r="AA205" s="6"/>
      <c r="AB205" s="6"/>
      <c r="AC205" s="42"/>
      <c r="AD205" s="6"/>
      <c r="AE205" s="6"/>
      <c r="AF205" s="42"/>
      <c r="AG205" s="6"/>
      <c r="AH205" s="6"/>
      <c r="AI205" s="6"/>
    </row>
    <row r="206" spans="1:35" ht="26.25" x14ac:dyDescent="0.25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6"/>
      <c r="M206" s="6"/>
      <c r="N206" s="6"/>
      <c r="O206" s="6" t="s">
        <v>232</v>
      </c>
      <c r="P206" s="6" t="s">
        <v>496</v>
      </c>
      <c r="Q206" s="42">
        <v>15</v>
      </c>
      <c r="R206" s="6"/>
      <c r="S206" s="6"/>
      <c r="T206" s="42"/>
      <c r="U206" s="6"/>
      <c r="V206" s="6"/>
      <c r="W206" s="6"/>
      <c r="X206" s="6"/>
      <c r="Y206" s="6"/>
      <c r="Z206" s="6"/>
      <c r="AA206" s="6"/>
      <c r="AB206" s="6"/>
      <c r="AC206" s="42"/>
      <c r="AD206" s="6"/>
      <c r="AE206" s="6"/>
      <c r="AF206" s="42"/>
      <c r="AG206" s="6"/>
      <c r="AH206" s="6"/>
      <c r="AI206" s="6"/>
    </row>
    <row r="207" spans="1:35" ht="39" x14ac:dyDescent="0.25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6"/>
      <c r="M207" s="6"/>
      <c r="N207" s="6"/>
      <c r="O207" s="6" t="s">
        <v>232</v>
      </c>
      <c r="P207" s="6" t="s">
        <v>497</v>
      </c>
      <c r="Q207" s="42">
        <v>12.9</v>
      </c>
      <c r="R207" s="6"/>
      <c r="S207" s="6"/>
      <c r="T207" s="42"/>
      <c r="U207" s="6"/>
      <c r="V207" s="6"/>
      <c r="W207" s="6"/>
      <c r="X207" s="6"/>
      <c r="Y207" s="6"/>
      <c r="Z207" s="6"/>
      <c r="AA207" s="6"/>
      <c r="AB207" s="6"/>
      <c r="AC207" s="42"/>
      <c r="AD207" s="6"/>
      <c r="AE207" s="6"/>
      <c r="AF207" s="42"/>
      <c r="AG207" s="6"/>
      <c r="AH207" s="6"/>
      <c r="AI207" s="6"/>
    </row>
    <row r="208" spans="1:35" ht="50.25" customHeight="1" x14ac:dyDescent="0.25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6"/>
      <c r="M208" s="6"/>
      <c r="N208" s="6"/>
      <c r="O208" s="403" t="s">
        <v>498</v>
      </c>
      <c r="P208" s="404"/>
      <c r="Q208" s="231"/>
      <c r="R208" s="6"/>
      <c r="S208" s="6"/>
      <c r="T208" s="42"/>
      <c r="U208" s="6"/>
      <c r="V208" s="6"/>
      <c r="W208" s="6"/>
      <c r="X208" s="6"/>
      <c r="Y208" s="6"/>
      <c r="Z208" s="6"/>
      <c r="AA208" s="6"/>
      <c r="AB208" s="6"/>
      <c r="AC208" s="42"/>
      <c r="AD208" s="6"/>
      <c r="AE208" s="6"/>
      <c r="AF208" s="42"/>
      <c r="AG208" s="6"/>
      <c r="AH208" s="6"/>
      <c r="AI208" s="6"/>
    </row>
    <row r="209" spans="1:35" ht="77.25" x14ac:dyDescent="0.25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6"/>
      <c r="M209" s="6"/>
      <c r="N209" s="6"/>
      <c r="O209" s="6" t="s">
        <v>499</v>
      </c>
      <c r="P209" s="6" t="s">
        <v>500</v>
      </c>
      <c r="Q209" s="42">
        <v>8</v>
      </c>
      <c r="R209" s="6"/>
      <c r="S209" s="6"/>
      <c r="T209" s="42"/>
      <c r="U209" s="6"/>
      <c r="V209" s="6"/>
      <c r="W209" s="6"/>
      <c r="X209" s="6"/>
      <c r="Y209" s="6"/>
      <c r="Z209" s="6"/>
      <c r="AA209" s="6"/>
      <c r="AB209" s="6"/>
      <c r="AC209" s="42"/>
      <c r="AD209" s="6"/>
      <c r="AE209" s="6"/>
      <c r="AF209" s="42"/>
      <c r="AG209" s="6"/>
      <c r="AH209" s="6"/>
      <c r="AI209" s="6"/>
    </row>
    <row r="210" spans="1:35" ht="39" x14ac:dyDescent="0.25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6"/>
      <c r="M210" s="6"/>
      <c r="N210" s="6"/>
      <c r="O210" s="6" t="s">
        <v>232</v>
      </c>
      <c r="P210" s="6" t="s">
        <v>501</v>
      </c>
      <c r="Q210" s="42">
        <v>2.5</v>
      </c>
      <c r="R210" s="6"/>
      <c r="S210" s="6"/>
      <c r="T210" s="42"/>
      <c r="U210" s="6"/>
      <c r="V210" s="6"/>
      <c r="W210" s="6"/>
      <c r="X210" s="6"/>
      <c r="Y210" s="6"/>
      <c r="Z210" s="6"/>
      <c r="AA210" s="6"/>
      <c r="AB210" s="6"/>
      <c r="AC210" s="42"/>
      <c r="AD210" s="6"/>
      <c r="AE210" s="6"/>
      <c r="AF210" s="42"/>
      <c r="AG210" s="6"/>
      <c r="AH210" s="6"/>
      <c r="AI210" s="6"/>
    </row>
    <row r="211" spans="1:35" ht="26.25" x14ac:dyDescent="0.25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6"/>
      <c r="M211" s="6"/>
      <c r="N211" s="6"/>
      <c r="O211" s="6" t="s">
        <v>232</v>
      </c>
      <c r="P211" s="6" t="s">
        <v>502</v>
      </c>
      <c r="Q211" s="42">
        <v>0.8</v>
      </c>
      <c r="R211" s="6"/>
      <c r="S211" s="6"/>
      <c r="T211" s="42"/>
      <c r="U211" s="6"/>
      <c r="V211" s="6"/>
      <c r="W211" s="6"/>
      <c r="X211" s="6"/>
      <c r="Y211" s="6"/>
      <c r="Z211" s="6"/>
      <c r="AA211" s="6"/>
      <c r="AB211" s="6"/>
      <c r="AC211" s="42"/>
      <c r="AD211" s="6"/>
      <c r="AE211" s="6"/>
      <c r="AF211" s="42"/>
      <c r="AG211" s="6"/>
      <c r="AH211" s="6"/>
      <c r="AI211" s="6"/>
    </row>
    <row r="212" spans="1:35" ht="39" x14ac:dyDescent="0.25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6"/>
      <c r="M212" s="6"/>
      <c r="N212" s="6"/>
      <c r="O212" s="6" t="s">
        <v>232</v>
      </c>
      <c r="P212" s="6" t="s">
        <v>503</v>
      </c>
      <c r="Q212" s="42">
        <v>9.5</v>
      </c>
      <c r="R212" s="6"/>
      <c r="S212" s="6"/>
      <c r="T212" s="42"/>
      <c r="U212" s="6"/>
      <c r="V212" s="6"/>
      <c r="W212" s="6"/>
      <c r="X212" s="6"/>
      <c r="Y212" s="6"/>
      <c r="Z212" s="6"/>
      <c r="AA212" s="6"/>
      <c r="AB212" s="6"/>
      <c r="AC212" s="42"/>
      <c r="AD212" s="6"/>
      <c r="AE212" s="6"/>
      <c r="AF212" s="42"/>
      <c r="AG212" s="6"/>
      <c r="AH212" s="6"/>
      <c r="AI212" s="6"/>
    </row>
    <row r="213" spans="1:35" ht="26.25" x14ac:dyDescent="0.25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6"/>
      <c r="M213" s="6"/>
      <c r="N213" s="6"/>
      <c r="O213" s="6" t="s">
        <v>232</v>
      </c>
      <c r="P213" s="6" t="s">
        <v>504</v>
      </c>
      <c r="Q213" s="42">
        <v>1.8</v>
      </c>
      <c r="R213" s="6"/>
      <c r="S213" s="6"/>
      <c r="T213" s="42"/>
      <c r="U213" s="6"/>
      <c r="V213" s="6"/>
      <c r="W213" s="6"/>
      <c r="X213" s="6"/>
      <c r="Y213" s="6"/>
      <c r="Z213" s="6"/>
      <c r="AA213" s="6"/>
      <c r="AB213" s="6"/>
      <c r="AC213" s="42"/>
      <c r="AD213" s="6"/>
      <c r="AE213" s="6"/>
      <c r="AF213" s="42"/>
      <c r="AG213" s="6"/>
      <c r="AH213" s="6"/>
      <c r="AI213" s="6"/>
    </row>
    <row r="214" spans="1:35" ht="26.25" x14ac:dyDescent="0.25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6"/>
      <c r="M214" s="6"/>
      <c r="N214" s="6"/>
      <c r="O214" s="6" t="s">
        <v>232</v>
      </c>
      <c r="P214" s="6" t="s">
        <v>505</v>
      </c>
      <c r="Q214" s="42">
        <v>3</v>
      </c>
      <c r="R214" s="6"/>
      <c r="S214" s="6"/>
      <c r="T214" s="42"/>
      <c r="U214" s="6"/>
      <c r="V214" s="6"/>
      <c r="W214" s="6"/>
      <c r="X214" s="6"/>
      <c r="Y214" s="6"/>
      <c r="Z214" s="6"/>
      <c r="AA214" s="6"/>
      <c r="AB214" s="6"/>
      <c r="AC214" s="42"/>
      <c r="AD214" s="6"/>
      <c r="AE214" s="6"/>
      <c r="AF214" s="42"/>
      <c r="AG214" s="6"/>
      <c r="AH214" s="6"/>
      <c r="AI214" s="6"/>
    </row>
    <row r="215" spans="1:35" ht="39" x14ac:dyDescent="0.25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6"/>
      <c r="M215" s="6"/>
      <c r="N215" s="6"/>
      <c r="O215" s="6" t="s">
        <v>232</v>
      </c>
      <c r="P215" s="6" t="s">
        <v>506</v>
      </c>
      <c r="Q215" s="42">
        <v>2.5</v>
      </c>
      <c r="R215" s="6"/>
      <c r="S215" s="6"/>
      <c r="T215" s="42"/>
      <c r="U215" s="6"/>
      <c r="V215" s="6"/>
      <c r="W215" s="6"/>
      <c r="X215" s="6"/>
      <c r="Y215" s="6"/>
      <c r="Z215" s="6"/>
      <c r="AA215" s="6"/>
      <c r="AB215" s="6"/>
      <c r="AC215" s="42"/>
      <c r="AD215" s="6"/>
      <c r="AE215" s="6"/>
      <c r="AF215" s="42"/>
      <c r="AG215" s="6"/>
      <c r="AH215" s="6"/>
      <c r="AI215" s="6"/>
    </row>
    <row r="216" spans="1:35" x14ac:dyDescent="0.25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6"/>
      <c r="M216" s="6"/>
      <c r="N216" s="6"/>
      <c r="O216" s="6" t="s">
        <v>232</v>
      </c>
      <c r="P216" s="6" t="s">
        <v>507</v>
      </c>
      <c r="Q216" s="42">
        <v>0.9</v>
      </c>
      <c r="R216" s="6"/>
      <c r="S216" s="6"/>
      <c r="T216" s="42"/>
      <c r="U216" s="6"/>
      <c r="V216" s="6"/>
      <c r="W216" s="6"/>
      <c r="X216" s="6"/>
      <c r="Y216" s="6"/>
      <c r="Z216" s="6"/>
      <c r="AA216" s="6"/>
      <c r="AB216" s="6"/>
      <c r="AC216" s="42"/>
      <c r="AD216" s="6"/>
      <c r="AE216" s="6"/>
      <c r="AF216" s="42"/>
      <c r="AG216" s="6"/>
      <c r="AH216" s="6"/>
      <c r="AI216" s="6"/>
    </row>
    <row r="217" spans="1:35" x14ac:dyDescent="0.25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6"/>
      <c r="M217" s="6"/>
      <c r="N217" s="6"/>
      <c r="O217" s="6" t="s">
        <v>232</v>
      </c>
      <c r="P217" s="6" t="s">
        <v>508</v>
      </c>
      <c r="Q217" s="42">
        <v>28</v>
      </c>
      <c r="R217" s="6"/>
      <c r="S217" s="6"/>
      <c r="T217" s="42"/>
      <c r="U217" s="6"/>
      <c r="V217" s="6"/>
      <c r="W217" s="6"/>
      <c r="X217" s="6"/>
      <c r="Y217" s="6"/>
      <c r="Z217" s="6"/>
      <c r="AA217" s="6"/>
      <c r="AB217" s="6"/>
      <c r="AC217" s="42"/>
      <c r="AD217" s="6"/>
      <c r="AE217" s="6"/>
      <c r="AF217" s="42"/>
      <c r="AG217" s="6"/>
      <c r="AH217" s="6"/>
      <c r="AI217" s="6"/>
    </row>
    <row r="218" spans="1:35" ht="26.25" x14ac:dyDescent="0.25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6"/>
      <c r="M218" s="6"/>
      <c r="N218" s="6"/>
      <c r="O218" s="6" t="s">
        <v>232</v>
      </c>
      <c r="P218" s="6" t="s">
        <v>509</v>
      </c>
      <c r="Q218" s="42">
        <v>2</v>
      </c>
      <c r="R218" s="6"/>
      <c r="S218" s="6"/>
      <c r="T218" s="42"/>
      <c r="U218" s="6"/>
      <c r="V218" s="6"/>
      <c r="W218" s="6"/>
      <c r="X218" s="6"/>
      <c r="Y218" s="6"/>
      <c r="Z218" s="6"/>
      <c r="AA218" s="6"/>
      <c r="AB218" s="6"/>
      <c r="AC218" s="42"/>
      <c r="AD218" s="6"/>
      <c r="AE218" s="6"/>
      <c r="AF218" s="42"/>
      <c r="AG218" s="6"/>
      <c r="AH218" s="6"/>
      <c r="AI218" s="6"/>
    </row>
    <row r="219" spans="1:35" ht="39" x14ac:dyDescent="0.25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6"/>
      <c r="M219" s="6"/>
      <c r="N219" s="6"/>
      <c r="O219" s="6" t="s">
        <v>232</v>
      </c>
      <c r="P219" s="6" t="s">
        <v>510</v>
      </c>
      <c r="Q219" s="42">
        <v>0.8</v>
      </c>
      <c r="R219" s="6"/>
      <c r="S219" s="6"/>
      <c r="T219" s="42"/>
      <c r="U219" s="6"/>
      <c r="V219" s="6"/>
      <c r="W219" s="6"/>
      <c r="X219" s="6"/>
      <c r="Y219" s="6"/>
      <c r="Z219" s="6"/>
      <c r="AA219" s="6"/>
      <c r="AB219" s="6"/>
      <c r="AC219" s="42"/>
      <c r="AD219" s="6"/>
      <c r="AE219" s="6"/>
      <c r="AF219" s="42"/>
      <c r="AG219" s="6"/>
      <c r="AH219" s="6"/>
      <c r="AI219" s="6"/>
    </row>
    <row r="220" spans="1:35" ht="26.25" x14ac:dyDescent="0.25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6"/>
      <c r="M220" s="6"/>
      <c r="N220" s="6"/>
      <c r="O220" s="6" t="s">
        <v>232</v>
      </c>
      <c r="P220" s="6" t="s">
        <v>511</v>
      </c>
      <c r="Q220" s="42">
        <v>3</v>
      </c>
      <c r="R220" s="6"/>
      <c r="S220" s="6"/>
      <c r="T220" s="42"/>
      <c r="U220" s="6"/>
      <c r="V220" s="6"/>
      <c r="W220" s="6"/>
      <c r="X220" s="6"/>
      <c r="Y220" s="6"/>
      <c r="Z220" s="6"/>
      <c r="AA220" s="6"/>
      <c r="AB220" s="6"/>
      <c r="AC220" s="42"/>
      <c r="AD220" s="6"/>
      <c r="AE220" s="6"/>
      <c r="AF220" s="42"/>
      <c r="AG220" s="6"/>
      <c r="AH220" s="6"/>
      <c r="AI220" s="6"/>
    </row>
    <row r="221" spans="1:35" ht="26.25" x14ac:dyDescent="0.25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6"/>
      <c r="M221" s="6"/>
      <c r="N221" s="6"/>
      <c r="O221" s="6" t="s">
        <v>232</v>
      </c>
      <c r="P221" s="6" t="s">
        <v>512</v>
      </c>
      <c r="Q221" s="42">
        <v>0.8</v>
      </c>
      <c r="R221" s="6"/>
      <c r="S221" s="6"/>
      <c r="T221" s="42"/>
      <c r="U221" s="6"/>
      <c r="V221" s="6"/>
      <c r="W221" s="6"/>
      <c r="X221" s="6"/>
      <c r="Y221" s="6"/>
      <c r="Z221" s="6"/>
      <c r="AA221" s="6"/>
      <c r="AB221" s="6"/>
      <c r="AC221" s="42"/>
      <c r="AD221" s="6"/>
      <c r="AE221" s="6"/>
      <c r="AF221" s="42"/>
      <c r="AG221" s="6"/>
      <c r="AH221" s="6"/>
      <c r="AI221" s="6"/>
    </row>
    <row r="222" spans="1:35" ht="39" x14ac:dyDescent="0.25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6"/>
      <c r="M222" s="6"/>
      <c r="N222" s="6"/>
      <c r="O222" s="6" t="s">
        <v>232</v>
      </c>
      <c r="P222" s="6" t="s">
        <v>513</v>
      </c>
      <c r="Q222" s="42">
        <v>13.2</v>
      </c>
      <c r="R222" s="6"/>
      <c r="S222" s="6"/>
      <c r="T222" s="42"/>
      <c r="U222" s="6"/>
      <c r="V222" s="6"/>
      <c r="W222" s="6"/>
      <c r="X222" s="6"/>
      <c r="Y222" s="6"/>
      <c r="Z222" s="6"/>
      <c r="AA222" s="6"/>
      <c r="AB222" s="6"/>
      <c r="AC222" s="42"/>
      <c r="AD222" s="6"/>
      <c r="AE222" s="6"/>
      <c r="AF222" s="42"/>
      <c r="AG222" s="6"/>
      <c r="AH222" s="6"/>
      <c r="AI222" s="6"/>
    </row>
    <row r="223" spans="1:35" ht="39" x14ac:dyDescent="0.25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6"/>
      <c r="M223" s="6"/>
      <c r="N223" s="6"/>
      <c r="O223" s="6" t="s">
        <v>232</v>
      </c>
      <c r="P223" s="6" t="s">
        <v>514</v>
      </c>
      <c r="Q223" s="42">
        <v>1.2</v>
      </c>
      <c r="R223" s="6"/>
      <c r="S223" s="6"/>
      <c r="T223" s="42"/>
      <c r="U223" s="6"/>
      <c r="V223" s="6"/>
      <c r="W223" s="6"/>
      <c r="X223" s="6"/>
      <c r="Y223" s="6"/>
      <c r="Z223" s="6"/>
      <c r="AA223" s="6"/>
      <c r="AB223" s="6"/>
      <c r="AC223" s="42"/>
      <c r="AD223" s="6"/>
      <c r="AE223" s="6"/>
      <c r="AF223" s="42"/>
      <c r="AG223" s="6"/>
      <c r="AH223" s="6"/>
      <c r="AI223" s="6"/>
    </row>
    <row r="224" spans="1:35" ht="26.25" x14ac:dyDescent="0.25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6"/>
      <c r="M224" s="6"/>
      <c r="N224" s="6"/>
      <c r="O224" s="6" t="s">
        <v>232</v>
      </c>
      <c r="P224" s="6" t="s">
        <v>515</v>
      </c>
      <c r="Q224" s="42">
        <v>0.5</v>
      </c>
      <c r="R224" s="6"/>
      <c r="S224" s="6"/>
      <c r="T224" s="42"/>
      <c r="U224" s="6"/>
      <c r="V224" s="6"/>
      <c r="W224" s="6"/>
      <c r="X224" s="6"/>
      <c r="Y224" s="6"/>
      <c r="Z224" s="6"/>
      <c r="AA224" s="6"/>
      <c r="AB224" s="6"/>
      <c r="AC224" s="42"/>
      <c r="AD224" s="6"/>
      <c r="AE224" s="6"/>
      <c r="AF224" s="42"/>
      <c r="AG224" s="6"/>
      <c r="AH224" s="6"/>
      <c r="AI224" s="6"/>
    </row>
    <row r="225" spans="1:35" ht="39" x14ac:dyDescent="0.25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6"/>
      <c r="M225" s="6"/>
      <c r="N225" s="6"/>
      <c r="O225" s="6" t="s">
        <v>232</v>
      </c>
      <c r="P225" s="6" t="s">
        <v>516</v>
      </c>
      <c r="Q225" s="42">
        <v>0.8</v>
      </c>
      <c r="R225" s="6"/>
      <c r="S225" s="6"/>
      <c r="T225" s="42"/>
      <c r="U225" s="6"/>
      <c r="V225" s="6"/>
      <c r="W225" s="6"/>
      <c r="X225" s="6"/>
      <c r="Y225" s="6"/>
      <c r="Z225" s="6"/>
      <c r="AA225" s="6"/>
      <c r="AB225" s="6"/>
      <c r="AC225" s="42"/>
      <c r="AD225" s="6"/>
      <c r="AE225" s="6"/>
      <c r="AF225" s="42"/>
      <c r="AG225" s="6"/>
      <c r="AH225" s="6"/>
      <c r="AI225" s="6"/>
    </row>
    <row r="226" spans="1:35" ht="33.75" customHeight="1" x14ac:dyDescent="0.25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6"/>
      <c r="M226" s="6"/>
      <c r="N226" s="6"/>
      <c r="O226" s="6" t="s">
        <v>232</v>
      </c>
      <c r="P226" s="6" t="s">
        <v>482</v>
      </c>
      <c r="Q226" s="42">
        <v>4.5999999999999996</v>
      </c>
      <c r="R226" s="6"/>
      <c r="S226" s="6"/>
      <c r="T226" s="42"/>
      <c r="U226" s="6"/>
      <c r="V226" s="6"/>
      <c r="W226" s="6"/>
      <c r="X226" s="6"/>
      <c r="Y226" s="6"/>
      <c r="Z226" s="6"/>
      <c r="AA226" s="6"/>
      <c r="AB226" s="6"/>
      <c r="AC226" s="42"/>
      <c r="AD226" s="6"/>
      <c r="AE226" s="6"/>
      <c r="AF226" s="42"/>
      <c r="AG226" s="6"/>
      <c r="AH226" s="6"/>
      <c r="AI226" s="6"/>
    </row>
    <row r="227" spans="1:35" ht="36" customHeight="1" x14ac:dyDescent="0.25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6"/>
      <c r="M227" s="6"/>
      <c r="N227" s="6"/>
      <c r="O227" s="6" t="s">
        <v>232</v>
      </c>
      <c r="P227" s="6" t="s">
        <v>517</v>
      </c>
      <c r="Q227" s="42">
        <v>2</v>
      </c>
      <c r="R227" s="6"/>
      <c r="S227" s="6"/>
      <c r="T227" s="42"/>
      <c r="U227" s="6"/>
      <c r="V227" s="6"/>
      <c r="W227" s="6"/>
      <c r="X227" s="6"/>
      <c r="Y227" s="6"/>
      <c r="Z227" s="6"/>
      <c r="AA227" s="6"/>
      <c r="AB227" s="6"/>
      <c r="AC227" s="42"/>
      <c r="AD227" s="6"/>
      <c r="AE227" s="6"/>
      <c r="AF227" s="42"/>
      <c r="AG227" s="6"/>
      <c r="AH227" s="6"/>
      <c r="AI227" s="6"/>
    </row>
    <row r="228" spans="1:35" ht="15" customHeight="1" x14ac:dyDescent="0.25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6"/>
      <c r="M228" s="6"/>
      <c r="N228" s="6"/>
      <c r="O228" s="403" t="s">
        <v>518</v>
      </c>
      <c r="P228" s="404"/>
      <c r="Q228" s="231"/>
      <c r="R228" s="6"/>
      <c r="S228" s="6"/>
      <c r="T228" s="42"/>
      <c r="U228" s="6"/>
      <c r="V228" s="6"/>
      <c r="W228" s="6"/>
      <c r="X228" s="6"/>
      <c r="Y228" s="6"/>
      <c r="Z228" s="6"/>
      <c r="AA228" s="6"/>
      <c r="AB228" s="6"/>
      <c r="AC228" s="42"/>
      <c r="AD228" s="6"/>
      <c r="AE228" s="6"/>
      <c r="AF228" s="42"/>
      <c r="AG228" s="6"/>
      <c r="AH228" s="6"/>
      <c r="AI228" s="6"/>
    </row>
    <row r="229" spans="1:35" ht="26.25" x14ac:dyDescent="0.25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6"/>
      <c r="M229" s="6"/>
      <c r="N229" s="6"/>
      <c r="O229" s="6" t="s">
        <v>232</v>
      </c>
      <c r="P229" s="6" t="s">
        <v>519</v>
      </c>
      <c r="Q229" s="42">
        <v>3</v>
      </c>
      <c r="R229" s="6"/>
      <c r="S229" s="6"/>
      <c r="T229" s="42"/>
      <c r="U229" s="6"/>
      <c r="V229" s="6"/>
      <c r="W229" s="6"/>
      <c r="X229" s="6"/>
      <c r="Y229" s="6"/>
      <c r="Z229" s="6"/>
      <c r="AA229" s="6"/>
      <c r="AB229" s="6"/>
      <c r="AC229" s="42"/>
      <c r="AD229" s="6"/>
      <c r="AE229" s="6"/>
      <c r="AF229" s="42"/>
      <c r="AG229" s="6"/>
      <c r="AH229" s="6"/>
      <c r="AI229" s="6"/>
    </row>
    <row r="230" spans="1:35" ht="39" x14ac:dyDescent="0.25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6"/>
      <c r="M230" s="6"/>
      <c r="N230" s="6"/>
      <c r="O230" s="6" t="s">
        <v>232</v>
      </c>
      <c r="P230" s="6" t="s">
        <v>520</v>
      </c>
      <c r="Q230" s="42">
        <v>8</v>
      </c>
      <c r="R230" s="6"/>
      <c r="S230" s="6"/>
      <c r="T230" s="42"/>
      <c r="U230" s="6"/>
      <c r="V230" s="6"/>
      <c r="W230" s="6"/>
      <c r="X230" s="6"/>
      <c r="Y230" s="6"/>
      <c r="Z230" s="6"/>
      <c r="AA230" s="6"/>
      <c r="AB230" s="6"/>
      <c r="AC230" s="42"/>
      <c r="AD230" s="6"/>
      <c r="AE230" s="6"/>
      <c r="AF230" s="42"/>
      <c r="AG230" s="6"/>
      <c r="AH230" s="6"/>
      <c r="AI230" s="6"/>
    </row>
    <row r="231" spans="1:35" ht="26.25" x14ac:dyDescent="0.25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6"/>
      <c r="M231" s="6"/>
      <c r="N231" s="6"/>
      <c r="O231" s="6" t="s">
        <v>232</v>
      </c>
      <c r="P231" s="6" t="s">
        <v>521</v>
      </c>
      <c r="Q231" s="42">
        <v>1.5</v>
      </c>
      <c r="R231" s="6"/>
      <c r="S231" s="6"/>
      <c r="T231" s="42"/>
      <c r="U231" s="6"/>
      <c r="V231" s="6"/>
      <c r="W231" s="6"/>
      <c r="X231" s="6"/>
      <c r="Y231" s="6"/>
      <c r="Z231" s="6"/>
      <c r="AA231" s="6"/>
      <c r="AB231" s="6"/>
      <c r="AC231" s="42"/>
      <c r="AD231" s="6"/>
      <c r="AE231" s="6"/>
      <c r="AF231" s="42"/>
      <c r="AG231" s="6"/>
      <c r="AH231" s="6"/>
      <c r="AI231" s="6"/>
    </row>
    <row r="232" spans="1:35" ht="26.25" x14ac:dyDescent="0.25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6"/>
      <c r="M232" s="6"/>
      <c r="N232" s="6"/>
      <c r="O232" s="6" t="s">
        <v>232</v>
      </c>
      <c r="P232" s="6" t="s">
        <v>522</v>
      </c>
      <c r="Q232" s="42">
        <v>0.4</v>
      </c>
      <c r="R232" s="6"/>
      <c r="S232" s="6"/>
      <c r="T232" s="42"/>
      <c r="U232" s="6"/>
      <c r="V232" s="6"/>
      <c r="W232" s="6"/>
      <c r="X232" s="6"/>
      <c r="Y232" s="6"/>
      <c r="Z232" s="6"/>
      <c r="AA232" s="6"/>
      <c r="AB232" s="6"/>
      <c r="AC232" s="42"/>
      <c r="AD232" s="6"/>
      <c r="AE232" s="6"/>
      <c r="AF232" s="42"/>
      <c r="AG232" s="6"/>
      <c r="AH232" s="6"/>
      <c r="AI232" s="6"/>
    </row>
    <row r="233" spans="1:35" x14ac:dyDescent="0.25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6"/>
      <c r="M233" s="6"/>
      <c r="N233" s="6"/>
      <c r="O233" s="6" t="s">
        <v>232</v>
      </c>
      <c r="P233" s="6" t="s">
        <v>523</v>
      </c>
      <c r="Q233" s="42">
        <v>200</v>
      </c>
      <c r="R233" s="6"/>
      <c r="S233" s="6"/>
      <c r="T233" s="42"/>
      <c r="U233" s="6"/>
      <c r="V233" s="6"/>
      <c r="W233" s="6"/>
      <c r="X233" s="6"/>
      <c r="Y233" s="6"/>
      <c r="Z233" s="6"/>
      <c r="AA233" s="6"/>
      <c r="AB233" s="6"/>
      <c r="AC233" s="42"/>
      <c r="AD233" s="6"/>
      <c r="AE233" s="6"/>
      <c r="AF233" s="42"/>
      <c r="AG233" s="6"/>
      <c r="AH233" s="6"/>
      <c r="AI233" s="6"/>
    </row>
    <row r="234" spans="1:35" ht="30.75" customHeight="1" x14ac:dyDescent="0.3">
      <c r="A234" s="5"/>
      <c r="B234" s="5"/>
      <c r="C234" s="5"/>
      <c r="D234" s="5"/>
      <c r="E234" s="5"/>
      <c r="F234" s="5"/>
      <c r="G234" s="5"/>
      <c r="H234" s="5"/>
      <c r="I234" s="5"/>
      <c r="J234" s="310"/>
      <c r="K234" s="228" t="s">
        <v>55</v>
      </c>
      <c r="L234" s="228">
        <f>N234+Q234+T234+W234+Z234+AC234+AF234</f>
        <v>3494.85</v>
      </c>
      <c r="M234" s="228"/>
      <c r="N234" s="228">
        <f>N141+N142+N143+N171+N172+N173+N174</f>
        <v>330</v>
      </c>
      <c r="O234" s="228"/>
      <c r="P234" s="228"/>
      <c r="Q234" s="228">
        <f>Q142*2+Q143+Q144+Q145+Q146*2+Q147+Q148+Q149+Q150+Q151+I152+Q153+Q154+Q155+Q156+Q157+Q158+Q159+Q160+Q162+Q163+Q164+Q165+Q166*3+Q167+Q168+Q169+Q170+Q171+Q172+Q173+Q174+Q175+Q176+Q178+Q179+Q180+Q181+Q182+Q183+Q184+Q185+Q186+Q187+Q188+Q189+Q190+Q191+Q192+Q195+Q196+Q198+Q197+Q199+Q200*2+Q201+Q202+Q203+Q204+Q205+Q206+Q207+Q209+Q210+Q211+Q212+Q213+Q214+Q215+Q216+Q217+Q218+Q219+Q220+Q221+Q222+Q223+Q224+Q225+Q226+Q227+Q229+Q230+Q231+Q232+Q233*2</f>
        <v>915.75999999999988</v>
      </c>
      <c r="R234" s="125"/>
      <c r="S234" s="228"/>
      <c r="T234" s="228">
        <f>T141*2+T142+T143+T144+T145+T146+T147+T148+T149+T150+T151+T152+T153+T154+T155</f>
        <v>690.68</v>
      </c>
      <c r="U234" s="228"/>
      <c r="V234" s="228"/>
      <c r="W234" s="228">
        <f>W141+W142+W143+W144+W145+W171+W172+W173</f>
        <v>868.07</v>
      </c>
      <c r="X234" s="228"/>
      <c r="Y234" s="228"/>
      <c r="Z234" s="228">
        <f>Z171+Z172</f>
        <v>20.84</v>
      </c>
      <c r="AA234" s="228"/>
      <c r="AB234" s="228"/>
      <c r="AC234" s="228">
        <f>AC141+AC142+AC171+AC172</f>
        <v>235</v>
      </c>
      <c r="AD234" s="228"/>
      <c r="AE234" s="228"/>
      <c r="AF234" s="228">
        <f>AF141+AF142+AF143+AF144+AF145+AF147+AF148+AF149+AF150+AF171+AF172</f>
        <v>434.5</v>
      </c>
      <c r="AG234" s="228"/>
      <c r="AH234" s="228"/>
      <c r="AI234" s="228"/>
    </row>
    <row r="235" spans="1:35" ht="105" customHeight="1" x14ac:dyDescent="0.25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454" t="s">
        <v>651</v>
      </c>
      <c r="L235" s="6"/>
      <c r="M235" s="6"/>
      <c r="N235" s="6"/>
      <c r="O235" s="407" t="s">
        <v>524</v>
      </c>
      <c r="P235" s="158" t="s">
        <v>525</v>
      </c>
      <c r="Q235" s="254">
        <v>13</v>
      </c>
      <c r="R235" s="407" t="s">
        <v>526</v>
      </c>
      <c r="S235" s="236" t="s">
        <v>527</v>
      </c>
      <c r="T235" s="157">
        <v>290</v>
      </c>
      <c r="U235" s="407" t="s">
        <v>528</v>
      </c>
      <c r="V235" s="158" t="s">
        <v>529</v>
      </c>
      <c r="W235" s="54">
        <v>8.9</v>
      </c>
      <c r="X235" s="407" t="s">
        <v>530</v>
      </c>
      <c r="Y235" s="83" t="s">
        <v>531</v>
      </c>
      <c r="Z235" s="54">
        <v>5.3</v>
      </c>
      <c r="AA235" s="407" t="s">
        <v>532</v>
      </c>
      <c r="AB235" s="407" t="s">
        <v>533</v>
      </c>
      <c r="AC235" s="446">
        <v>3.5</v>
      </c>
      <c r="AD235" s="407" t="s">
        <v>534</v>
      </c>
      <c r="AE235" s="158" t="s">
        <v>535</v>
      </c>
      <c r="AF235" s="54">
        <v>3.5</v>
      </c>
      <c r="AG235" s="6"/>
      <c r="AH235" s="6"/>
      <c r="AI235" s="6"/>
    </row>
    <row r="236" spans="1:35" ht="74.25" customHeight="1" x14ac:dyDescent="0.25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455"/>
      <c r="L236" s="6"/>
      <c r="M236" s="6"/>
      <c r="N236" s="6"/>
      <c r="O236" s="408"/>
      <c r="P236" s="158" t="s">
        <v>536</v>
      </c>
      <c r="Q236" s="254">
        <v>2.5</v>
      </c>
      <c r="R236" s="408"/>
      <c r="S236" s="6"/>
      <c r="T236" s="6"/>
      <c r="U236" s="408"/>
      <c r="V236" s="158" t="s">
        <v>537</v>
      </c>
      <c r="W236" s="55">
        <v>6.8</v>
      </c>
      <c r="X236" s="408"/>
      <c r="Y236" s="128"/>
      <c r="Z236" s="259"/>
      <c r="AA236" s="408"/>
      <c r="AB236" s="448"/>
      <c r="AC236" s="447"/>
      <c r="AD236" s="408"/>
      <c r="AE236" s="158" t="s">
        <v>538</v>
      </c>
      <c r="AF236" s="55">
        <v>1.5</v>
      </c>
      <c r="AG236" s="6"/>
      <c r="AH236" s="6"/>
      <c r="AI236" s="6"/>
    </row>
    <row r="237" spans="1:35" ht="162.75" customHeight="1" x14ac:dyDescent="0.25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456"/>
      <c r="L237" s="6"/>
      <c r="M237" s="6"/>
      <c r="N237" s="6"/>
      <c r="O237" s="408"/>
      <c r="P237" s="158" t="s">
        <v>539</v>
      </c>
      <c r="Q237" s="254">
        <v>3.5</v>
      </c>
      <c r="R237" s="408"/>
      <c r="S237" s="6"/>
      <c r="T237" s="6"/>
      <c r="U237" s="408"/>
      <c r="V237" s="158" t="s">
        <v>540</v>
      </c>
      <c r="W237" s="54">
        <v>1.7</v>
      </c>
      <c r="X237" s="408"/>
      <c r="Y237" s="238" t="s">
        <v>541</v>
      </c>
      <c r="Z237" s="176">
        <v>4</v>
      </c>
      <c r="AA237" s="408"/>
      <c r="AB237" s="158" t="s">
        <v>542</v>
      </c>
      <c r="AC237" s="54">
        <v>15</v>
      </c>
      <c r="AD237" s="408"/>
      <c r="AE237" s="158" t="s">
        <v>543</v>
      </c>
      <c r="AF237" s="55">
        <v>3.5</v>
      </c>
      <c r="AG237" s="6"/>
      <c r="AH237" s="6"/>
      <c r="AI237" s="6"/>
    </row>
    <row r="238" spans="1:35" ht="65.25" customHeight="1" x14ac:dyDescent="0.25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6"/>
      <c r="M238" s="6"/>
      <c r="N238" s="6"/>
      <c r="O238" s="408"/>
      <c r="P238" s="158" t="s">
        <v>544</v>
      </c>
      <c r="Q238" s="254">
        <v>29</v>
      </c>
      <c r="R238" s="449"/>
      <c r="S238" s="6"/>
      <c r="T238" s="6"/>
      <c r="U238" s="408"/>
      <c r="V238" s="407" t="s">
        <v>545</v>
      </c>
      <c r="W238" s="446">
        <v>41.5</v>
      </c>
      <c r="X238" s="408"/>
      <c r="Y238" s="262"/>
      <c r="Z238" s="263"/>
      <c r="AA238" s="408"/>
      <c r="AB238" s="158" t="s">
        <v>546</v>
      </c>
      <c r="AC238" s="54">
        <v>8</v>
      </c>
      <c r="AD238" s="408"/>
      <c r="AE238" s="158" t="s">
        <v>547</v>
      </c>
      <c r="AF238" s="54">
        <v>12</v>
      </c>
      <c r="AG238" s="6"/>
      <c r="AH238" s="6"/>
      <c r="AI238" s="6"/>
    </row>
    <row r="239" spans="1:35" ht="146.25" customHeight="1" x14ac:dyDescent="0.25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6"/>
      <c r="M239" s="6"/>
      <c r="N239" s="6"/>
      <c r="O239" s="408"/>
      <c r="P239" s="237" t="s">
        <v>548</v>
      </c>
      <c r="Q239" s="254">
        <v>1.5</v>
      </c>
      <c r="R239" s="449"/>
      <c r="S239" s="6"/>
      <c r="T239" s="6"/>
      <c r="U239" s="408"/>
      <c r="V239" s="409"/>
      <c r="W239" s="447"/>
      <c r="X239" s="408"/>
      <c r="Y239" s="158" t="s">
        <v>549</v>
      </c>
      <c r="Z239" s="54">
        <v>1.5</v>
      </c>
      <c r="AA239" s="408"/>
      <c r="AB239" s="158" t="s">
        <v>550</v>
      </c>
      <c r="AC239" s="54">
        <v>8</v>
      </c>
      <c r="AD239" s="408"/>
      <c r="AE239" s="83" t="s">
        <v>551</v>
      </c>
      <c r="AF239" s="54">
        <v>65</v>
      </c>
      <c r="AG239" s="6"/>
      <c r="AH239" s="6"/>
      <c r="AI239" s="6"/>
    </row>
    <row r="240" spans="1:35" ht="38.25" x14ac:dyDescent="0.25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6"/>
      <c r="M240" s="6"/>
      <c r="N240" s="6"/>
      <c r="O240" s="408"/>
      <c r="P240" s="159" t="s">
        <v>552</v>
      </c>
      <c r="Q240" s="255">
        <v>4</v>
      </c>
      <c r="R240" s="449"/>
      <c r="S240" s="6"/>
      <c r="T240" s="6"/>
      <c r="U240" s="408"/>
      <c r="V240" s="407" t="s">
        <v>553</v>
      </c>
      <c r="W240" s="446">
        <v>28.8</v>
      </c>
      <c r="X240" s="408"/>
      <c r="Y240" s="158"/>
      <c r="Z240" s="55"/>
      <c r="AA240" s="408"/>
      <c r="AB240" s="158" t="s">
        <v>554</v>
      </c>
      <c r="AC240" s="54">
        <v>7.8</v>
      </c>
      <c r="AD240" s="408"/>
      <c r="AE240" s="128"/>
      <c r="AF240" s="268"/>
      <c r="AG240" s="6"/>
      <c r="AH240" s="6"/>
      <c r="AI240" s="6"/>
    </row>
    <row r="241" spans="1:35" ht="72" customHeight="1" x14ac:dyDescent="0.25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6"/>
      <c r="M241" s="6"/>
      <c r="N241" s="6"/>
      <c r="O241" s="408"/>
      <c r="P241" s="158" t="s">
        <v>555</v>
      </c>
      <c r="Q241" s="254">
        <v>0.65</v>
      </c>
      <c r="R241" s="449"/>
      <c r="S241" s="6"/>
      <c r="T241" s="6"/>
      <c r="U241" s="408"/>
      <c r="V241" s="409"/>
      <c r="W241" s="447"/>
      <c r="X241" s="408"/>
      <c r="Y241" s="158"/>
      <c r="Z241" s="55"/>
      <c r="AA241" s="408"/>
      <c r="AB241" s="158" t="s">
        <v>556</v>
      </c>
      <c r="AC241" s="54">
        <v>7.8</v>
      </c>
      <c r="AD241" s="408"/>
      <c r="AE241" s="128"/>
      <c r="AF241" s="268"/>
      <c r="AG241" s="6"/>
      <c r="AH241" s="6"/>
      <c r="AI241" s="6"/>
    </row>
    <row r="242" spans="1:35" ht="70.5" customHeight="1" x14ac:dyDescent="0.25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6"/>
      <c r="M242" s="6"/>
      <c r="N242" s="6"/>
      <c r="O242" s="408"/>
      <c r="P242" s="223" t="s">
        <v>557</v>
      </c>
      <c r="Q242" s="254">
        <v>6</v>
      </c>
      <c r="R242" s="449"/>
      <c r="S242" s="6"/>
      <c r="T242" s="6"/>
      <c r="U242" s="408"/>
      <c r="V242" s="158" t="s">
        <v>558</v>
      </c>
      <c r="W242" s="54">
        <v>22.6</v>
      </c>
      <c r="X242" s="408"/>
      <c r="Y242" s="158"/>
      <c r="Z242" s="55"/>
      <c r="AA242" s="408"/>
      <c r="AB242" s="158" t="s">
        <v>559</v>
      </c>
      <c r="AC242" s="54">
        <v>7.8</v>
      </c>
      <c r="AD242" s="408"/>
      <c r="AE242" s="158" t="s">
        <v>560</v>
      </c>
      <c r="AF242" s="54">
        <v>3.5</v>
      </c>
      <c r="AG242" s="6"/>
      <c r="AH242" s="6"/>
      <c r="AI242" s="6"/>
    </row>
    <row r="243" spans="1:35" ht="47.25" customHeight="1" x14ac:dyDescent="0.25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6"/>
      <c r="M243" s="6"/>
      <c r="N243" s="6"/>
      <c r="O243" s="408"/>
      <c r="P243" s="223" t="s">
        <v>561</v>
      </c>
      <c r="Q243" s="254">
        <v>0.5</v>
      </c>
      <c r="R243" s="449"/>
      <c r="S243" s="6"/>
      <c r="T243" s="6"/>
      <c r="U243" s="408"/>
      <c r="V243" s="407" t="s">
        <v>562</v>
      </c>
      <c r="W243" s="54"/>
      <c r="X243" s="408"/>
      <c r="Y243" s="158"/>
      <c r="Z243" s="55"/>
      <c r="AA243" s="408"/>
      <c r="AB243" s="407" t="s">
        <v>563</v>
      </c>
      <c r="AC243" s="446">
        <v>4.4000000000000004</v>
      </c>
      <c r="AD243" s="408"/>
      <c r="AE243" s="158" t="s">
        <v>564</v>
      </c>
      <c r="AF243" s="54">
        <v>12</v>
      </c>
      <c r="AG243" s="6"/>
      <c r="AH243" s="6"/>
      <c r="AI243" s="6"/>
    </row>
    <row r="244" spans="1:35" ht="64.5" x14ac:dyDescent="0.25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6"/>
      <c r="M244" s="6"/>
      <c r="N244" s="6"/>
      <c r="O244" s="408"/>
      <c r="P244" s="223" t="s">
        <v>565</v>
      </c>
      <c r="Q244" s="254">
        <v>0.2</v>
      </c>
      <c r="R244" s="449"/>
      <c r="S244" s="6"/>
      <c r="T244" s="6"/>
      <c r="U244" s="408"/>
      <c r="V244" s="408"/>
      <c r="W244" s="54"/>
      <c r="X244" s="408"/>
      <c r="Y244" s="158"/>
      <c r="Z244" s="55"/>
      <c r="AA244" s="408"/>
      <c r="AB244" s="448"/>
      <c r="AC244" s="447"/>
      <c r="AD244" s="408"/>
      <c r="AE244" s="158" t="s">
        <v>566</v>
      </c>
      <c r="AF244" s="54">
        <v>15</v>
      </c>
      <c r="AG244" s="6"/>
      <c r="AH244" s="6"/>
      <c r="AI244" s="6"/>
    </row>
    <row r="245" spans="1:35" ht="141" customHeight="1" x14ac:dyDescent="0.25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6"/>
      <c r="M245" s="6"/>
      <c r="N245" s="6"/>
      <c r="O245" s="408"/>
      <c r="P245" s="223" t="s">
        <v>567</v>
      </c>
      <c r="Q245" s="254">
        <v>2.5</v>
      </c>
      <c r="R245" s="449"/>
      <c r="S245" s="6"/>
      <c r="T245" s="6"/>
      <c r="U245" s="408"/>
      <c r="V245" s="409"/>
      <c r="W245" s="54"/>
      <c r="X245" s="408"/>
      <c r="Y245" s="158"/>
      <c r="Z245" s="55"/>
      <c r="AA245" s="408"/>
      <c r="AB245" s="6"/>
      <c r="AC245" s="44"/>
      <c r="AD245" s="408"/>
      <c r="AE245" s="158" t="s">
        <v>568</v>
      </c>
      <c r="AF245" s="55">
        <v>15</v>
      </c>
      <c r="AG245" s="6"/>
      <c r="AH245" s="6"/>
      <c r="AI245" s="6"/>
    </row>
    <row r="246" spans="1:35" ht="89.25" x14ac:dyDescent="0.25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6"/>
      <c r="M246" s="6"/>
      <c r="N246" s="6"/>
      <c r="O246" s="408"/>
      <c r="P246" s="158" t="s">
        <v>569</v>
      </c>
      <c r="Q246" s="254">
        <v>6</v>
      </c>
      <c r="R246" s="449"/>
      <c r="S246" s="6"/>
      <c r="T246" s="6"/>
      <c r="U246" s="408"/>
      <c r="V246" s="158" t="s">
        <v>570</v>
      </c>
      <c r="W246" s="55">
        <v>8.3000000000000007</v>
      </c>
      <c r="X246" s="408"/>
      <c r="Y246" s="158"/>
      <c r="Z246" s="55"/>
      <c r="AA246" s="408"/>
      <c r="AB246" s="6"/>
      <c r="AC246" s="44"/>
      <c r="AD246" s="408"/>
      <c r="AE246" s="6"/>
      <c r="AF246" s="54"/>
      <c r="AG246" s="6"/>
      <c r="AH246" s="6"/>
      <c r="AI246" s="6"/>
    </row>
    <row r="247" spans="1:35" ht="90" x14ac:dyDescent="0.25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6"/>
      <c r="M247" s="6"/>
      <c r="N247" s="6"/>
      <c r="O247" s="408"/>
      <c r="P247" s="223" t="s">
        <v>571</v>
      </c>
      <c r="Q247" s="254">
        <v>20</v>
      </c>
      <c r="R247" s="449"/>
      <c r="S247" s="6"/>
      <c r="T247" s="6"/>
      <c r="U247" s="408"/>
      <c r="V247" s="158" t="s">
        <v>572</v>
      </c>
      <c r="W247" s="55">
        <v>5.0999999999999996</v>
      </c>
      <c r="X247" s="408"/>
      <c r="Y247" s="158"/>
      <c r="Z247" s="55"/>
      <c r="AA247" s="408"/>
      <c r="AB247" s="6"/>
      <c r="AC247" s="44"/>
      <c r="AD247" s="408"/>
      <c r="AE247" s="6"/>
      <c r="AF247" s="44"/>
      <c r="AG247" s="6"/>
      <c r="AH247" s="6"/>
      <c r="AI247" s="6"/>
    </row>
    <row r="248" spans="1:35" ht="86.25" customHeight="1" x14ac:dyDescent="0.25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6"/>
      <c r="M248" s="6"/>
      <c r="N248" s="6"/>
      <c r="O248" s="408"/>
      <c r="P248" s="158" t="s">
        <v>573</v>
      </c>
      <c r="Q248" s="256">
        <v>9</v>
      </c>
      <c r="R248" s="449"/>
      <c r="S248" s="6"/>
      <c r="T248" s="6"/>
      <c r="U248" s="408"/>
      <c r="V248" s="158" t="s">
        <v>574</v>
      </c>
      <c r="W248" s="54">
        <v>23.9</v>
      </c>
      <c r="X248" s="408"/>
      <c r="Y248" s="158"/>
      <c r="Z248" s="55"/>
      <c r="AA248" s="408"/>
      <c r="AB248" s="6"/>
      <c r="AC248" s="44"/>
      <c r="AD248" s="408"/>
      <c r="AE248" s="6"/>
      <c r="AF248" s="44"/>
      <c r="AG248" s="6"/>
      <c r="AH248" s="6"/>
      <c r="AI248" s="6"/>
    </row>
    <row r="249" spans="1:35" ht="141" x14ac:dyDescent="0.25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6"/>
      <c r="M249" s="6"/>
      <c r="N249" s="6"/>
      <c r="O249" s="408"/>
      <c r="P249" s="223" t="s">
        <v>575</v>
      </c>
      <c r="Q249" s="254">
        <v>14</v>
      </c>
      <c r="R249" s="449"/>
      <c r="S249" s="6"/>
      <c r="T249" s="6"/>
      <c r="U249" s="408"/>
      <c r="V249" s="158"/>
      <c r="W249" s="54"/>
      <c r="X249" s="408"/>
      <c r="Y249" s="158"/>
      <c r="Z249" s="55"/>
      <c r="AA249" s="408"/>
      <c r="AB249" s="6"/>
      <c r="AC249" s="44"/>
      <c r="AD249" s="408"/>
      <c r="AE249" s="6"/>
      <c r="AF249" s="44"/>
      <c r="AG249" s="6"/>
      <c r="AH249" s="6"/>
      <c r="AI249" s="6"/>
    </row>
    <row r="250" spans="1:35" ht="15.75" x14ac:dyDescent="0.25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6"/>
      <c r="M250" s="6"/>
      <c r="N250" s="6"/>
      <c r="O250" s="409"/>
      <c r="P250" s="223" t="s">
        <v>576</v>
      </c>
      <c r="Q250" s="254">
        <v>95</v>
      </c>
      <c r="R250" s="448"/>
      <c r="S250" s="6"/>
      <c r="T250" s="6"/>
      <c r="U250" s="409"/>
      <c r="V250" s="6"/>
      <c r="W250" s="54"/>
      <c r="X250" s="409"/>
      <c r="Y250" s="158"/>
      <c r="Z250" s="55"/>
      <c r="AA250" s="409"/>
      <c r="AB250" s="6"/>
      <c r="AC250" s="44"/>
      <c r="AD250" s="409"/>
      <c r="AE250" s="6"/>
      <c r="AF250" s="44"/>
      <c r="AG250" s="6"/>
      <c r="AH250" s="6"/>
      <c r="AI250" s="6"/>
    </row>
    <row r="251" spans="1:35" ht="111" customHeight="1" x14ac:dyDescent="0.25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154"/>
      <c r="M251" s="154"/>
      <c r="N251" s="154"/>
      <c r="O251" s="391" t="s">
        <v>577</v>
      </c>
      <c r="P251" s="183" t="s">
        <v>578</v>
      </c>
      <c r="Q251" s="257">
        <v>8.9</v>
      </c>
      <c r="R251" s="89"/>
      <c r="S251" s="89"/>
      <c r="T251" s="89"/>
      <c r="U251" s="450" t="s">
        <v>579</v>
      </c>
      <c r="V251" s="133" t="s">
        <v>580</v>
      </c>
      <c r="W251" s="259">
        <v>8.9</v>
      </c>
      <c r="X251" s="461" t="s">
        <v>581</v>
      </c>
      <c r="Y251" s="133" t="s">
        <v>582</v>
      </c>
      <c r="Z251" s="259">
        <v>9.8000000000000007</v>
      </c>
      <c r="AA251" s="450" t="s">
        <v>583</v>
      </c>
      <c r="AB251" s="152" t="s">
        <v>584</v>
      </c>
      <c r="AC251" s="259">
        <v>1.1000000000000001</v>
      </c>
      <c r="AD251" s="450" t="s">
        <v>585</v>
      </c>
      <c r="AE251" s="152" t="s">
        <v>586</v>
      </c>
      <c r="AF251" s="259">
        <v>18.899999999999999</v>
      </c>
      <c r="AG251" s="89"/>
      <c r="AH251" s="89"/>
      <c r="AI251" s="89"/>
    </row>
    <row r="252" spans="1:35" ht="150" customHeight="1" x14ac:dyDescent="0.25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154"/>
      <c r="M252" s="154"/>
      <c r="N252" s="154"/>
      <c r="O252" s="392"/>
      <c r="P252" s="183" t="s">
        <v>587</v>
      </c>
      <c r="Q252" s="257">
        <v>3.8</v>
      </c>
      <c r="R252" s="89"/>
      <c r="S252" s="89"/>
      <c r="T252" s="89"/>
      <c r="U252" s="408"/>
      <c r="V252" s="133" t="s">
        <v>588</v>
      </c>
      <c r="W252" s="260">
        <v>6.8</v>
      </c>
      <c r="X252" s="451"/>
      <c r="Y252" s="133" t="s">
        <v>589</v>
      </c>
      <c r="Z252" s="259">
        <v>30.5</v>
      </c>
      <c r="AA252" s="408"/>
      <c r="AB252" s="152" t="s">
        <v>590</v>
      </c>
      <c r="AC252" s="259">
        <v>1.2</v>
      </c>
      <c r="AD252" s="408"/>
      <c r="AE252" s="152" t="s">
        <v>591</v>
      </c>
      <c r="AF252" s="259">
        <v>30.9</v>
      </c>
      <c r="AG252" s="89"/>
      <c r="AH252" s="89"/>
      <c r="AI252" s="89"/>
    </row>
    <row r="253" spans="1:35" ht="239.25" customHeight="1" x14ac:dyDescent="0.25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154"/>
      <c r="M253" s="154"/>
      <c r="N253" s="154"/>
      <c r="O253" s="393"/>
      <c r="P253" s="152" t="s">
        <v>592</v>
      </c>
      <c r="Q253" s="258">
        <v>13</v>
      </c>
      <c r="R253" s="89"/>
      <c r="S253" s="89"/>
      <c r="T253" s="89"/>
      <c r="U253" s="408"/>
      <c r="V253" s="133" t="s">
        <v>593</v>
      </c>
      <c r="W253" s="259">
        <v>1.7</v>
      </c>
      <c r="X253" s="451"/>
      <c r="Y253" s="133" t="s">
        <v>594</v>
      </c>
      <c r="Z253" s="259">
        <v>80.5</v>
      </c>
      <c r="AA253" s="452"/>
      <c r="AB253" s="89" t="s">
        <v>595</v>
      </c>
      <c r="AC253" s="259">
        <v>3.2</v>
      </c>
      <c r="AD253" s="408"/>
      <c r="AE253" s="152" t="s">
        <v>596</v>
      </c>
      <c r="AF253" s="259">
        <v>29.6</v>
      </c>
      <c r="AG253" s="89"/>
      <c r="AH253" s="89"/>
      <c r="AI253" s="89"/>
    </row>
    <row r="254" spans="1:35" ht="119.25" customHeight="1" x14ac:dyDescent="0.25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154"/>
      <c r="M254" s="154"/>
      <c r="N254" s="154"/>
      <c r="O254" s="128"/>
      <c r="P254" s="250" t="s">
        <v>597</v>
      </c>
      <c r="Q254" s="253">
        <v>2.14</v>
      </c>
      <c r="R254" s="89"/>
      <c r="S254" s="89"/>
      <c r="T254" s="89"/>
      <c r="U254" s="408"/>
      <c r="V254" s="461" t="s">
        <v>598</v>
      </c>
      <c r="W254" s="462">
        <v>41.5</v>
      </c>
      <c r="X254" s="451"/>
      <c r="Y254" s="128"/>
      <c r="Z254" s="259"/>
      <c r="AA254" s="152" t="s">
        <v>599</v>
      </c>
      <c r="AB254" s="89" t="s">
        <v>600</v>
      </c>
      <c r="AC254" s="265">
        <v>14.9</v>
      </c>
      <c r="AD254" s="451"/>
      <c r="AE254" s="152" t="s">
        <v>654</v>
      </c>
      <c r="AF254" s="265">
        <v>9.6</v>
      </c>
      <c r="AG254" s="89"/>
      <c r="AH254" s="89"/>
      <c r="AI254" s="89"/>
    </row>
    <row r="255" spans="1:35" ht="99" customHeight="1" x14ac:dyDescent="0.25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154"/>
      <c r="M255" s="154"/>
      <c r="N255" s="154"/>
      <c r="O255" s="128"/>
      <c r="P255" s="128"/>
      <c r="Q255" s="251"/>
      <c r="R255" s="89"/>
      <c r="S255" s="89"/>
      <c r="T255" s="89"/>
      <c r="U255" s="239"/>
      <c r="V255" s="448"/>
      <c r="W255" s="447"/>
      <c r="X255" s="452"/>
      <c r="Y255" s="128"/>
      <c r="Z255" s="264"/>
      <c r="AA255" s="89"/>
      <c r="AB255" s="89" t="s">
        <v>601</v>
      </c>
      <c r="AC255" s="259">
        <v>12.8</v>
      </c>
      <c r="AD255" s="451"/>
      <c r="AE255" s="269" t="s">
        <v>653</v>
      </c>
      <c r="AF255" s="265">
        <v>5.0999999999999996</v>
      </c>
      <c r="AG255" s="89"/>
      <c r="AH255" s="89"/>
      <c r="AI255" s="89"/>
    </row>
    <row r="256" spans="1:35" ht="100.5" customHeight="1" x14ac:dyDescent="0.25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154"/>
      <c r="M256" s="154"/>
      <c r="N256" s="154"/>
      <c r="O256" s="89"/>
      <c r="P256" s="89"/>
      <c r="Q256" s="122"/>
      <c r="R256" s="89"/>
      <c r="S256" s="89"/>
      <c r="T256" s="89"/>
      <c r="U256" s="453" t="s">
        <v>602</v>
      </c>
      <c r="V256" s="152" t="s">
        <v>603</v>
      </c>
      <c r="W256" s="259">
        <v>29.5</v>
      </c>
      <c r="X256" s="457" t="s">
        <v>604</v>
      </c>
      <c r="Y256" s="89" t="s">
        <v>605</v>
      </c>
      <c r="Z256" s="259">
        <v>98.9</v>
      </c>
      <c r="AA256" s="89"/>
      <c r="AB256" s="152" t="s">
        <v>606</v>
      </c>
      <c r="AC256" s="259">
        <v>4.4000000000000004</v>
      </c>
      <c r="AD256" s="451"/>
      <c r="AE256" s="267" t="s">
        <v>652</v>
      </c>
      <c r="AF256" s="265">
        <v>1.7</v>
      </c>
      <c r="AG256" s="5"/>
      <c r="AH256" s="5"/>
      <c r="AI256" s="182"/>
    </row>
    <row r="257" spans="1:35" ht="56.25" customHeight="1" x14ac:dyDescent="0.25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154"/>
      <c r="M257" s="154"/>
      <c r="N257" s="154"/>
      <c r="O257" s="89"/>
      <c r="P257" s="89"/>
      <c r="Q257" s="122"/>
      <c r="R257" s="89"/>
      <c r="S257" s="89"/>
      <c r="T257" s="89"/>
      <c r="U257" s="408"/>
      <c r="V257" s="152" t="s">
        <v>607</v>
      </c>
      <c r="W257" s="259">
        <v>39.5</v>
      </c>
      <c r="X257" s="458"/>
      <c r="Y257" s="89" t="s">
        <v>608</v>
      </c>
      <c r="Z257" s="259">
        <v>35.799999999999997</v>
      </c>
      <c r="AA257" s="89"/>
      <c r="AB257" s="89"/>
      <c r="AC257" s="113"/>
      <c r="AD257" s="451"/>
      <c r="AE257" s="131" t="s">
        <v>609</v>
      </c>
      <c r="AF257" s="259">
        <v>2.9</v>
      </c>
      <c r="AG257" s="89"/>
      <c r="AH257" s="115"/>
      <c r="AI257" s="50"/>
    </row>
    <row r="258" spans="1:35" ht="76.5" customHeight="1" x14ac:dyDescent="0.25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154"/>
      <c r="M258" s="154"/>
      <c r="N258" s="154"/>
      <c r="O258" s="89"/>
      <c r="P258" s="89"/>
      <c r="Q258" s="122"/>
      <c r="R258" s="89"/>
      <c r="S258" s="89"/>
      <c r="T258" s="89"/>
      <c r="U258" s="408"/>
      <c r="V258" s="152" t="s">
        <v>610</v>
      </c>
      <c r="W258" s="259">
        <v>21.4</v>
      </c>
      <c r="X258" s="458"/>
      <c r="Y258" s="133" t="s">
        <v>611</v>
      </c>
      <c r="Z258" s="265">
        <v>110.8</v>
      </c>
      <c r="AA258" s="89"/>
      <c r="AB258" s="89"/>
      <c r="AC258" s="122"/>
      <c r="AD258" s="451"/>
      <c r="AE258" s="131" t="s">
        <v>612</v>
      </c>
      <c r="AF258" s="259">
        <v>9</v>
      </c>
      <c r="AG258" s="89"/>
      <c r="AH258" s="115"/>
      <c r="AI258" s="50"/>
    </row>
    <row r="259" spans="1:35" ht="153" customHeight="1" x14ac:dyDescent="0.25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154"/>
      <c r="M259" s="154"/>
      <c r="N259" s="154"/>
      <c r="O259" s="89"/>
      <c r="P259" s="89"/>
      <c r="Q259" s="122"/>
      <c r="R259" s="89"/>
      <c r="S259" s="89"/>
      <c r="T259" s="89"/>
      <c r="U259" s="408"/>
      <c r="V259" s="152" t="s">
        <v>613</v>
      </c>
      <c r="W259" s="259">
        <v>15.9</v>
      </c>
      <c r="X259" s="458"/>
      <c r="Y259" s="128"/>
      <c r="Z259" s="265"/>
      <c r="AA259" s="89"/>
      <c r="AB259" s="89"/>
      <c r="AC259" s="122"/>
      <c r="AD259" s="451"/>
      <c r="AE259" s="128" t="s">
        <v>656</v>
      </c>
      <c r="AF259" s="265">
        <v>12.9</v>
      </c>
      <c r="AG259" s="89"/>
      <c r="AH259" s="115"/>
      <c r="AI259" s="50"/>
    </row>
    <row r="260" spans="1:35" ht="45" x14ac:dyDescent="0.25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154"/>
      <c r="M260" s="154"/>
      <c r="N260" s="154"/>
      <c r="O260" s="89"/>
      <c r="P260" s="89"/>
      <c r="Q260" s="122"/>
      <c r="R260" s="89"/>
      <c r="S260" s="89"/>
      <c r="T260" s="89"/>
      <c r="U260" s="408"/>
      <c r="V260" s="152" t="s">
        <v>614</v>
      </c>
      <c r="W260" s="259">
        <v>27.9</v>
      </c>
      <c r="X260" s="459"/>
      <c r="Y260" s="152" t="s">
        <v>615</v>
      </c>
      <c r="Z260" s="259">
        <v>58.4</v>
      </c>
      <c r="AA260" s="89"/>
      <c r="AB260" s="89"/>
      <c r="AC260" s="122"/>
      <c r="AD260" s="452"/>
      <c r="AE260" s="240" t="s">
        <v>616</v>
      </c>
      <c r="AF260" s="259">
        <v>2.6</v>
      </c>
      <c r="AG260" s="89"/>
      <c r="AH260" s="115"/>
      <c r="AI260" s="50"/>
    </row>
    <row r="261" spans="1:35" ht="129" customHeight="1" x14ac:dyDescent="0.25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154"/>
      <c r="M261" s="154"/>
      <c r="N261" s="154"/>
      <c r="O261" s="89"/>
      <c r="P261" s="89"/>
      <c r="Q261" s="122"/>
      <c r="R261" s="89"/>
      <c r="S261" s="89"/>
      <c r="T261" s="89"/>
      <c r="U261" s="408"/>
      <c r="V261" s="152" t="s">
        <v>617</v>
      </c>
      <c r="W261" s="259">
        <v>21.7</v>
      </c>
      <c r="X261" s="459"/>
      <c r="Y261" s="133" t="s">
        <v>618</v>
      </c>
      <c r="Z261" s="259">
        <v>5.2</v>
      </c>
      <c r="AA261" s="89"/>
      <c r="AB261" s="89"/>
      <c r="AC261" s="122"/>
      <c r="AD261" s="89"/>
      <c r="AE261" s="240" t="s">
        <v>619</v>
      </c>
      <c r="AF261" s="259">
        <v>2.1</v>
      </c>
      <c r="AG261" s="89"/>
      <c r="AH261" s="89"/>
      <c r="AI261" s="89"/>
    </row>
    <row r="262" spans="1:35" ht="75" x14ac:dyDescent="0.25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154"/>
      <c r="M262" s="154"/>
      <c r="N262" s="154"/>
      <c r="O262" s="89"/>
      <c r="P262" s="89"/>
      <c r="Q262" s="122"/>
      <c r="R262" s="89"/>
      <c r="S262" s="89"/>
      <c r="T262" s="89"/>
      <c r="U262" s="408"/>
      <c r="V262" s="152" t="s">
        <v>620</v>
      </c>
      <c r="W262" s="259">
        <v>5.0999999999999996</v>
      </c>
      <c r="X262" s="460"/>
      <c r="Y262" s="262"/>
      <c r="Z262" s="259"/>
      <c r="AA262" s="89"/>
      <c r="AB262" s="89"/>
      <c r="AC262" s="122"/>
      <c r="AD262" s="89"/>
      <c r="AE262" s="240" t="s">
        <v>621</v>
      </c>
      <c r="AF262" s="259">
        <v>17.600000000000001</v>
      </c>
      <c r="AG262" s="89"/>
      <c r="AH262" s="89"/>
      <c r="AI262" s="89"/>
    </row>
    <row r="263" spans="1:35" ht="82.5" customHeight="1" x14ac:dyDescent="0.25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154"/>
      <c r="M263" s="154"/>
      <c r="N263" s="154"/>
      <c r="O263" s="89"/>
      <c r="P263" s="89"/>
      <c r="Q263" s="122"/>
      <c r="R263" s="89"/>
      <c r="S263" s="89"/>
      <c r="T263" s="89"/>
      <c r="U263" s="408"/>
      <c r="V263" s="152" t="s">
        <v>622</v>
      </c>
      <c r="W263" s="259">
        <v>9.8000000000000007</v>
      </c>
      <c r="X263" s="89"/>
      <c r="Y263" s="241" t="s">
        <v>623</v>
      </c>
      <c r="Z263" s="259">
        <v>4.5</v>
      </c>
      <c r="AA263" s="89"/>
      <c r="AB263" s="89"/>
      <c r="AC263" s="122"/>
      <c r="AD263" s="89"/>
      <c r="AE263" s="240" t="s">
        <v>624</v>
      </c>
      <c r="AF263" s="259">
        <v>14.9</v>
      </c>
      <c r="AG263" s="89"/>
      <c r="AH263" s="89"/>
      <c r="AI263" s="89"/>
    </row>
    <row r="264" spans="1:35" ht="43.5" customHeight="1" x14ac:dyDescent="0.25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154"/>
      <c r="M264" s="154"/>
      <c r="N264" s="154"/>
      <c r="O264" s="89"/>
      <c r="P264" s="89"/>
      <c r="Q264" s="122"/>
      <c r="R264" s="89"/>
      <c r="S264" s="89"/>
      <c r="T264" s="89"/>
      <c r="U264" s="408"/>
      <c r="V264" s="152" t="s">
        <v>625</v>
      </c>
      <c r="W264" s="259">
        <v>13.9</v>
      </c>
      <c r="X264" s="89"/>
      <c r="Y264" s="152" t="s">
        <v>626</v>
      </c>
      <c r="Z264" s="259">
        <v>3.1</v>
      </c>
      <c r="AA264" s="89"/>
      <c r="AB264" s="89"/>
      <c r="AC264" s="122"/>
      <c r="AD264" s="89"/>
      <c r="AE264" s="242" t="s">
        <v>627</v>
      </c>
      <c r="AF264" s="259">
        <v>1.1000000000000001</v>
      </c>
      <c r="AG264" s="89"/>
      <c r="AH264" s="89"/>
      <c r="AI264" s="89"/>
    </row>
    <row r="265" spans="1:35" ht="59.25" customHeight="1" x14ac:dyDescent="0.25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154"/>
      <c r="M265" s="154"/>
      <c r="N265" s="154"/>
      <c r="O265" s="89"/>
      <c r="P265" s="89"/>
      <c r="Q265" s="122"/>
      <c r="R265" s="89"/>
      <c r="S265" s="89"/>
      <c r="T265" s="89"/>
      <c r="U265" s="408"/>
      <c r="V265" s="152" t="s">
        <v>628</v>
      </c>
      <c r="W265" s="259">
        <v>5.9</v>
      </c>
      <c r="X265" s="89"/>
      <c r="Y265" s="133" t="s">
        <v>629</v>
      </c>
      <c r="Z265" s="259">
        <v>4.8</v>
      </c>
      <c r="AA265" s="89"/>
      <c r="AB265" s="89"/>
      <c r="AC265" s="122"/>
      <c r="AD265" s="89"/>
      <c r="AE265" s="152" t="s">
        <v>655</v>
      </c>
      <c r="AF265" s="259">
        <v>16.8</v>
      </c>
      <c r="AG265" s="89"/>
      <c r="AH265" s="89"/>
      <c r="AI265" s="89"/>
    </row>
    <row r="266" spans="1:35" ht="57" customHeight="1" x14ac:dyDescent="0.25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154"/>
      <c r="M266" s="154"/>
      <c r="N266" s="154"/>
      <c r="O266" s="89"/>
      <c r="P266" s="89"/>
      <c r="Q266" s="122"/>
      <c r="R266" s="89"/>
      <c r="S266" s="89"/>
      <c r="T266" s="89"/>
      <c r="U266" s="408"/>
      <c r="V266" s="152" t="s">
        <v>630</v>
      </c>
      <c r="W266" s="259">
        <v>4.9000000000000004</v>
      </c>
      <c r="X266" s="89"/>
      <c r="Y266" s="133"/>
      <c r="Z266" s="259"/>
      <c r="AA266" s="89"/>
      <c r="AB266" s="89"/>
      <c r="AC266" s="122"/>
      <c r="AD266" s="89"/>
      <c r="AE266" s="242"/>
      <c r="AF266" s="259"/>
      <c r="AG266" s="89"/>
      <c r="AH266" s="89"/>
      <c r="AI266" s="89"/>
    </row>
    <row r="267" spans="1:35" ht="62.25" customHeight="1" x14ac:dyDescent="0.25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154"/>
      <c r="M267" s="154"/>
      <c r="N267" s="154"/>
      <c r="O267" s="89"/>
      <c r="P267" s="89"/>
      <c r="Q267" s="122"/>
      <c r="R267" s="89"/>
      <c r="S267" s="89"/>
      <c r="T267" s="89"/>
      <c r="U267" s="408"/>
      <c r="V267" s="152" t="s">
        <v>631</v>
      </c>
      <c r="W267" s="259">
        <v>39.5</v>
      </c>
      <c r="X267" s="89"/>
      <c r="Y267" s="152" t="s">
        <v>632</v>
      </c>
      <c r="Z267" s="259">
        <v>3.9</v>
      </c>
      <c r="AA267" s="89"/>
      <c r="AB267" s="89"/>
      <c r="AC267" s="122"/>
      <c r="AD267" s="89"/>
      <c r="AF267" s="182"/>
      <c r="AG267" s="89"/>
      <c r="AH267" s="89"/>
      <c r="AI267" s="89"/>
    </row>
    <row r="268" spans="1:35" ht="126" customHeight="1" x14ac:dyDescent="0.25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243"/>
      <c r="M268" s="243"/>
      <c r="N268" s="243"/>
      <c r="O268" s="244"/>
      <c r="P268" s="244"/>
      <c r="Q268" s="249"/>
      <c r="R268" s="244"/>
      <c r="S268" s="244"/>
      <c r="T268" s="244"/>
      <c r="U268" s="408"/>
      <c r="V268" s="134" t="s">
        <v>633</v>
      </c>
      <c r="W268" s="261">
        <v>11.2</v>
      </c>
      <c r="X268" s="244"/>
      <c r="Y268" s="133" t="s">
        <v>634</v>
      </c>
      <c r="Z268" s="259">
        <v>2.5</v>
      </c>
      <c r="AA268" s="244"/>
      <c r="AB268" s="244"/>
      <c r="AC268" s="249"/>
      <c r="AD268" s="244"/>
      <c r="AE268" s="134"/>
      <c r="AF268" s="245"/>
      <c r="AG268" s="244"/>
      <c r="AH268" s="244"/>
      <c r="AI268" s="244"/>
    </row>
    <row r="269" spans="1:35" ht="76.5" x14ac:dyDescent="0.25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154"/>
      <c r="M269" s="154"/>
      <c r="N269" s="154"/>
      <c r="O269" s="89"/>
      <c r="P269" s="89"/>
      <c r="Q269" s="122"/>
      <c r="R269" s="89"/>
      <c r="S269" s="89"/>
      <c r="T269" s="89"/>
      <c r="U269" s="409"/>
      <c r="V269" s="152" t="s">
        <v>635</v>
      </c>
      <c r="W269" s="259">
        <v>16.8</v>
      </c>
      <c r="X269" s="89"/>
      <c r="Y269" s="128"/>
      <c r="Z269" s="266"/>
      <c r="AA269" s="89"/>
      <c r="AB269" s="89"/>
      <c r="AC269" s="122"/>
      <c r="AD269" s="89"/>
      <c r="AE269" s="152"/>
      <c r="AF269" s="182"/>
      <c r="AG269" s="89"/>
      <c r="AH269" s="89"/>
      <c r="AI269" s="89"/>
    </row>
    <row r="270" spans="1:35" ht="266.25" customHeight="1" x14ac:dyDescent="0.25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154"/>
      <c r="M270" s="154"/>
      <c r="N270" s="154"/>
      <c r="O270" s="89"/>
      <c r="P270" s="89"/>
      <c r="Q270" s="122"/>
      <c r="R270" s="89"/>
      <c r="S270" s="89"/>
      <c r="T270" s="89"/>
      <c r="U270" s="453" t="s">
        <v>636</v>
      </c>
      <c r="V270" s="134" t="s">
        <v>637</v>
      </c>
      <c r="W270" s="259">
        <v>8.3000000000000007</v>
      </c>
      <c r="X270" s="89"/>
      <c r="Y270" s="89" t="s">
        <v>638</v>
      </c>
      <c r="Z270" s="265">
        <v>3.9</v>
      </c>
      <c r="AA270" s="89"/>
      <c r="AB270" s="89"/>
      <c r="AC270" s="122"/>
      <c r="AD270" s="89"/>
      <c r="AE270" s="89"/>
      <c r="AF270" s="182"/>
      <c r="AG270" s="89"/>
      <c r="AH270" s="89"/>
      <c r="AI270" s="89"/>
    </row>
    <row r="271" spans="1:35" ht="51" customHeight="1" x14ac:dyDescent="0.25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154"/>
      <c r="M271" s="154"/>
      <c r="N271" s="154"/>
      <c r="O271" s="89"/>
      <c r="P271" s="89"/>
      <c r="Q271" s="122"/>
      <c r="R271" s="89"/>
      <c r="S271" s="89"/>
      <c r="T271" s="89"/>
      <c r="U271" s="408"/>
      <c r="V271" s="131" t="s">
        <v>639</v>
      </c>
      <c r="W271" s="259">
        <v>5.0999999999999996</v>
      </c>
      <c r="X271" s="89"/>
      <c r="Y271" s="89"/>
      <c r="Z271" s="265"/>
      <c r="AA271" s="89"/>
      <c r="AB271" s="89"/>
      <c r="AC271" s="122"/>
      <c r="AD271" s="89"/>
      <c r="AE271" s="89"/>
      <c r="AF271" s="182"/>
      <c r="AG271" s="89"/>
      <c r="AH271" s="89"/>
      <c r="AI271" s="89"/>
    </row>
    <row r="272" spans="1:35" ht="65.25" customHeight="1" x14ac:dyDescent="0.25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154"/>
      <c r="M272" s="154"/>
      <c r="N272" s="154"/>
      <c r="O272" s="89"/>
      <c r="P272" s="89"/>
      <c r="Q272" s="122"/>
      <c r="R272" s="89"/>
      <c r="S272" s="89"/>
      <c r="T272" s="89"/>
      <c r="U272" s="408"/>
      <c r="V272" s="246" t="s">
        <v>640</v>
      </c>
      <c r="W272" s="259">
        <v>13.9</v>
      </c>
      <c r="X272" s="89"/>
      <c r="Y272" s="89"/>
      <c r="Z272" s="265"/>
      <c r="AA272" s="89"/>
      <c r="AB272" s="89"/>
      <c r="AC272" s="122"/>
      <c r="AD272" s="89"/>
      <c r="AE272" s="89"/>
      <c r="AF272" s="182"/>
      <c r="AG272" s="89"/>
      <c r="AH272" s="89"/>
      <c r="AI272" s="89"/>
    </row>
    <row r="273" spans="1:35" ht="90" x14ac:dyDescent="0.25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154"/>
      <c r="M273" s="154"/>
      <c r="N273" s="154"/>
      <c r="O273" s="89"/>
      <c r="P273" s="89"/>
      <c r="Q273" s="122"/>
      <c r="R273" s="89"/>
      <c r="S273" s="89"/>
      <c r="T273" s="89"/>
      <c r="U273" s="408"/>
      <c r="V273" s="246" t="s">
        <v>641</v>
      </c>
      <c r="W273" s="259">
        <v>23.9</v>
      </c>
      <c r="X273" s="89"/>
      <c r="Y273" s="89"/>
      <c r="Z273" s="265"/>
      <c r="AA273" s="89"/>
      <c r="AB273" s="89"/>
      <c r="AC273" s="122"/>
      <c r="AD273" s="89"/>
      <c r="AE273" s="89"/>
      <c r="AF273" s="89"/>
      <c r="AG273" s="89"/>
      <c r="AH273" s="89"/>
      <c r="AI273" s="89"/>
    </row>
    <row r="274" spans="1:35" ht="66" customHeight="1" x14ac:dyDescent="0.25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154"/>
      <c r="M274" s="154"/>
      <c r="N274" s="154"/>
      <c r="O274" s="89"/>
      <c r="P274" s="89"/>
      <c r="Q274" s="122"/>
      <c r="R274" s="89"/>
      <c r="S274" s="89"/>
      <c r="T274" s="89"/>
      <c r="U274" s="408"/>
      <c r="V274" s="246" t="s">
        <v>642</v>
      </c>
      <c r="W274" s="259">
        <v>16.600000000000001</v>
      </c>
      <c r="X274" s="89"/>
      <c r="Y274" s="89"/>
      <c r="Z274" s="265"/>
      <c r="AA274" s="89"/>
      <c r="AB274" s="89"/>
      <c r="AC274" s="122"/>
      <c r="AD274" s="89"/>
      <c r="AE274" s="89"/>
      <c r="AF274" s="89"/>
      <c r="AG274" s="89"/>
      <c r="AH274" s="89"/>
      <c r="AI274" s="89"/>
    </row>
    <row r="275" spans="1:35" ht="63" customHeight="1" x14ac:dyDescent="0.25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154"/>
      <c r="M275" s="154"/>
      <c r="N275" s="154"/>
      <c r="O275" s="89"/>
      <c r="P275" s="89"/>
      <c r="Q275" s="122"/>
      <c r="R275" s="89"/>
      <c r="S275" s="89"/>
      <c r="T275" s="89"/>
      <c r="U275" s="408"/>
      <c r="V275" s="246" t="s">
        <v>643</v>
      </c>
      <c r="W275" s="259">
        <v>18.399999999999999</v>
      </c>
      <c r="X275" s="89"/>
      <c r="Y275" s="89"/>
      <c r="Z275" s="265"/>
      <c r="AA275" s="89"/>
      <c r="AB275" s="89"/>
      <c r="AC275" s="122"/>
      <c r="AD275" s="89"/>
      <c r="AE275" s="89"/>
      <c r="AF275" s="89"/>
      <c r="AG275" s="89"/>
      <c r="AH275" s="89"/>
      <c r="AI275" s="89"/>
    </row>
    <row r="276" spans="1:35" ht="45" x14ac:dyDescent="0.25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154"/>
      <c r="M276" s="154"/>
      <c r="N276" s="154"/>
      <c r="O276" s="89"/>
      <c r="P276" s="89"/>
      <c r="Q276" s="122"/>
      <c r="R276" s="89"/>
      <c r="S276" s="89"/>
      <c r="T276" s="89"/>
      <c r="U276" s="408"/>
      <c r="V276" s="246" t="s">
        <v>644</v>
      </c>
      <c r="W276" s="259">
        <v>14</v>
      </c>
      <c r="X276" s="89"/>
      <c r="Y276" s="89"/>
      <c r="Z276" s="265"/>
      <c r="AA276" s="89"/>
      <c r="AB276" s="89"/>
      <c r="AC276" s="122"/>
      <c r="AD276" s="89"/>
      <c r="AE276" s="89"/>
      <c r="AF276" s="89"/>
      <c r="AG276" s="89"/>
      <c r="AH276" s="89"/>
      <c r="AI276" s="89"/>
    </row>
    <row r="277" spans="1:35" ht="66" customHeight="1" x14ac:dyDescent="0.25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154"/>
      <c r="M277" s="154"/>
      <c r="N277" s="154"/>
      <c r="O277" s="89"/>
      <c r="P277" s="89"/>
      <c r="Q277" s="122"/>
      <c r="R277" s="89"/>
      <c r="S277" s="89"/>
      <c r="T277" s="89"/>
      <c r="U277" s="409"/>
      <c r="V277" s="246" t="s">
        <v>645</v>
      </c>
      <c r="W277" s="259">
        <v>5.7</v>
      </c>
      <c r="X277" s="89"/>
      <c r="Y277" s="89"/>
      <c r="Z277" s="265"/>
      <c r="AA277" s="89"/>
      <c r="AB277" s="89"/>
      <c r="AC277" s="122"/>
      <c r="AD277" s="89"/>
      <c r="AE277" s="89"/>
      <c r="AF277" s="89"/>
      <c r="AG277" s="89"/>
      <c r="AH277" s="89"/>
      <c r="AI277" s="89"/>
    </row>
    <row r="278" spans="1:35" ht="228.75" customHeight="1" x14ac:dyDescent="0.25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154"/>
      <c r="M278" s="154"/>
      <c r="N278" s="154"/>
      <c r="O278" s="89"/>
      <c r="P278" s="89"/>
      <c r="Q278" s="122"/>
      <c r="R278" s="89"/>
      <c r="S278" s="89"/>
      <c r="T278" s="89"/>
      <c r="U278" s="453" t="s">
        <v>646</v>
      </c>
      <c r="V278" s="152" t="s">
        <v>647</v>
      </c>
      <c r="W278" s="259">
        <v>11.4</v>
      </c>
      <c r="X278" s="89"/>
      <c r="Y278" s="89"/>
      <c r="Z278" s="265"/>
      <c r="AA278" s="89"/>
      <c r="AB278" s="89"/>
      <c r="AC278" s="122"/>
      <c r="AD278" s="89"/>
      <c r="AE278" s="89"/>
      <c r="AF278" s="89"/>
      <c r="AG278" s="89"/>
      <c r="AH278" s="89"/>
      <c r="AI278" s="89"/>
    </row>
    <row r="279" spans="1:35" ht="35.25" customHeight="1" x14ac:dyDescent="0.25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154"/>
      <c r="M279" s="154"/>
      <c r="N279" s="154"/>
      <c r="O279" s="89"/>
      <c r="P279" s="89"/>
      <c r="Q279" s="122"/>
      <c r="R279" s="89"/>
      <c r="S279" s="89"/>
      <c r="T279" s="89"/>
      <c r="U279" s="408"/>
      <c r="V279" s="131" t="s">
        <v>648</v>
      </c>
      <c r="W279" s="259">
        <v>38.5</v>
      </c>
      <c r="X279" s="89"/>
      <c r="Y279" s="89"/>
      <c r="Z279" s="265"/>
      <c r="AA279" s="89"/>
      <c r="AB279" s="89"/>
      <c r="AC279" s="122"/>
      <c r="AD279" s="89"/>
      <c r="AE279" s="89"/>
      <c r="AF279" s="89"/>
      <c r="AG279" s="89"/>
      <c r="AH279" s="89"/>
      <c r="AI279" s="89"/>
    </row>
    <row r="280" spans="1:35" ht="76.5" x14ac:dyDescent="0.25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154"/>
      <c r="M280" s="154"/>
      <c r="N280" s="154"/>
      <c r="O280" s="89"/>
      <c r="P280" s="89"/>
      <c r="Q280" s="122"/>
      <c r="R280" s="89"/>
      <c r="S280" s="89"/>
      <c r="T280" s="89"/>
      <c r="U280" s="408"/>
      <c r="V280" s="152" t="s">
        <v>649</v>
      </c>
      <c r="W280" s="259">
        <v>10.4</v>
      </c>
      <c r="X280" s="89"/>
      <c r="Y280" s="89"/>
      <c r="Z280" s="265"/>
      <c r="AA280" s="89"/>
      <c r="AB280" s="89"/>
      <c r="AC280" s="122"/>
      <c r="AD280" s="89"/>
      <c r="AE280" s="89"/>
      <c r="AF280" s="89"/>
      <c r="AG280" s="89"/>
      <c r="AH280" s="89"/>
      <c r="AI280" s="89"/>
    </row>
    <row r="281" spans="1:35" ht="112.5" customHeight="1" x14ac:dyDescent="0.25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154"/>
      <c r="M281" s="154"/>
      <c r="N281" s="154"/>
      <c r="O281" s="89"/>
      <c r="P281" s="89"/>
      <c r="Q281" s="122"/>
      <c r="R281" s="89"/>
      <c r="S281" s="89"/>
      <c r="T281" s="89"/>
      <c r="U281" s="409"/>
      <c r="V281" s="152" t="s">
        <v>650</v>
      </c>
      <c r="W281" s="259">
        <v>18.2</v>
      </c>
      <c r="X281" s="89"/>
      <c r="Y281" s="89"/>
      <c r="Z281" s="265"/>
      <c r="AA281" s="89"/>
      <c r="AB281" s="89"/>
      <c r="AC281" s="122"/>
      <c r="AD281" s="89"/>
      <c r="AE281" s="89"/>
      <c r="AF281" s="89"/>
      <c r="AG281" s="89"/>
      <c r="AH281" s="89"/>
      <c r="AI281" s="89"/>
    </row>
    <row r="282" spans="1:35" ht="21.75" customHeight="1" x14ac:dyDescent="0.3">
      <c r="A282" s="5"/>
      <c r="B282" s="5"/>
      <c r="C282" s="5"/>
      <c r="D282" s="5"/>
      <c r="E282" s="5"/>
      <c r="F282" s="5"/>
      <c r="G282" s="5"/>
      <c r="H282" s="5"/>
      <c r="I282" s="5"/>
      <c r="J282" s="310"/>
      <c r="K282" s="126" t="s">
        <v>55</v>
      </c>
      <c r="L282" s="126">
        <f>Q282+T282+W282+Z282+AC282+AF282</f>
        <v>2190.79</v>
      </c>
      <c r="M282" s="126"/>
      <c r="N282" s="126"/>
      <c r="O282" s="126"/>
      <c r="P282" s="126"/>
      <c r="Q282" s="126">
        <f>Q235*2+Q236+Q237+Q238+Q239+Q240+Q241+Q242+Q243+Q244*10+Q245+Q246+Q247+Q248+Q249+Q250+Q251+Q252+Q253+Q254</f>
        <v>249.99</v>
      </c>
      <c r="R282" s="248"/>
      <c r="S282" s="126"/>
      <c r="T282" s="126">
        <f>T235</f>
        <v>290</v>
      </c>
      <c r="U282" s="126"/>
      <c r="V282" s="126"/>
      <c r="W282" s="126">
        <f>W235*2+W236*2+W237*2+W238+W240+W242*2+W246+W247+W248+W251*2+W252*2+W253*2+W254+W256+W257+W258+W259+W260+W261+W262+W263+W264+W265+W266+W267+W268*2+W269+W270+W271+W272+W273+W274+W275+W276+W278+W279+W280+W281</f>
        <v>716.79999999999984</v>
      </c>
      <c r="X282" s="126"/>
      <c r="Y282" s="126"/>
      <c r="Z282" s="126">
        <f>Z235+Z237+Z239+Z251+Z252+Z253+Z256+Z257+Z258+Z260+Z261+Z263+Z264+Z265+Z267+Z268+Z270</f>
        <v>463.4</v>
      </c>
      <c r="AA282" s="126"/>
      <c r="AB282" s="126"/>
      <c r="AC282" s="126">
        <f>AC235*2+AC237+AC238+AC239+AC240+AC241+AC242+AC243+AC251*4+AC252*10+AC253+AC254+AC255+AC256*4</f>
        <v>130.70000000000002</v>
      </c>
      <c r="AD282" s="126"/>
      <c r="AE282" s="126"/>
      <c r="AF282" s="126">
        <f>AF235+AF236*3+AF237+AF238+AF239+AF242+AF243+AF244+AF245+AF251+AF252+AF253+AF254+AF255+AF256*2+AF257*2+AF258*2+AF259+AF260*2+AF261*4+AF262+AF263+AF264*8+AF265</f>
        <v>339.9</v>
      </c>
      <c r="AG282" s="126"/>
      <c r="AH282" s="126"/>
      <c r="AI282" s="126"/>
    </row>
    <row r="283" spans="1:35" ht="56.25" customHeight="1" x14ac:dyDescent="0.3">
      <c r="A283" s="5"/>
      <c r="B283" s="5"/>
      <c r="C283" s="5"/>
      <c r="D283" s="5"/>
      <c r="E283" s="5"/>
      <c r="F283" s="5"/>
      <c r="G283" s="5"/>
      <c r="H283" s="5"/>
      <c r="I283" s="5"/>
      <c r="J283" s="310"/>
      <c r="K283" s="278" t="s">
        <v>660</v>
      </c>
      <c r="L283" s="276">
        <f>L137+L140+L234+L282</f>
        <v>10356.915000000001</v>
      </c>
      <c r="M283" s="287"/>
      <c r="N283" s="287"/>
      <c r="O283" s="287"/>
      <c r="P283" s="287"/>
      <c r="Q283" s="287"/>
      <c r="R283" s="288"/>
      <c r="S283" s="287"/>
      <c r="T283" s="287"/>
      <c r="U283" s="287"/>
      <c r="V283" s="287"/>
      <c r="W283" s="287"/>
      <c r="X283" s="287"/>
      <c r="Y283" s="287"/>
      <c r="Z283" s="287"/>
      <c r="AA283" s="287"/>
      <c r="AB283" s="287"/>
      <c r="AC283" s="287"/>
      <c r="AD283" s="287"/>
      <c r="AE283" s="287"/>
      <c r="AF283" s="287"/>
      <c r="AG283" s="287"/>
      <c r="AH283" s="287"/>
      <c r="AI283" s="287"/>
    </row>
    <row r="284" spans="1:35" ht="127.5" x14ac:dyDescent="0.25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6" t="s">
        <v>679</v>
      </c>
      <c r="L284" s="182" t="s">
        <v>680</v>
      </c>
      <c r="M284" s="182" t="s">
        <v>681</v>
      </c>
      <c r="N284" s="258">
        <v>80</v>
      </c>
      <c r="O284" s="5"/>
      <c r="P284" s="5"/>
      <c r="Q284" s="5"/>
      <c r="R284" s="286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4">
        <v>0</v>
      </c>
      <c r="AH284" s="4" t="s">
        <v>703</v>
      </c>
      <c r="AI284" s="54">
        <v>60</v>
      </c>
    </row>
    <row r="285" spans="1:35" ht="127.5" x14ac:dyDescent="0.25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6" t="s">
        <v>682</v>
      </c>
      <c r="L285" s="182" t="s">
        <v>680</v>
      </c>
      <c r="M285" s="182" t="s">
        <v>681</v>
      </c>
      <c r="N285" s="258">
        <v>80</v>
      </c>
      <c r="O285" s="5"/>
      <c r="P285" s="5"/>
      <c r="Q285" s="5"/>
      <c r="R285" s="286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4">
        <v>0</v>
      </c>
      <c r="AH285" s="4" t="s">
        <v>703</v>
      </c>
      <c r="AI285" s="54">
        <v>60</v>
      </c>
    </row>
    <row r="286" spans="1:35" ht="127.5" x14ac:dyDescent="0.25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6" t="s">
        <v>683</v>
      </c>
      <c r="L286" s="182" t="s">
        <v>680</v>
      </c>
      <c r="M286" s="182" t="s">
        <v>681</v>
      </c>
      <c r="N286" s="258">
        <v>80</v>
      </c>
      <c r="O286" s="5"/>
      <c r="P286" s="5"/>
      <c r="Q286" s="5"/>
      <c r="R286" s="286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4">
        <v>0</v>
      </c>
      <c r="AH286" s="4" t="s">
        <v>703</v>
      </c>
      <c r="AI286" s="54">
        <v>60</v>
      </c>
    </row>
    <row r="287" spans="1:35" ht="127.5" x14ac:dyDescent="0.25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6" t="s">
        <v>684</v>
      </c>
      <c r="L287" s="182" t="s">
        <v>680</v>
      </c>
      <c r="M287" s="182" t="s">
        <v>681</v>
      </c>
      <c r="N287" s="258">
        <v>80</v>
      </c>
      <c r="O287" s="5"/>
      <c r="P287" s="5"/>
      <c r="Q287" s="5"/>
      <c r="R287" s="286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4">
        <v>0</v>
      </c>
      <c r="AH287" s="4" t="s">
        <v>703</v>
      </c>
      <c r="AI287" s="54">
        <v>60</v>
      </c>
    </row>
    <row r="288" spans="1:35" ht="127.5" x14ac:dyDescent="0.25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6" t="s">
        <v>685</v>
      </c>
      <c r="L288" s="182" t="s">
        <v>680</v>
      </c>
      <c r="M288" s="182" t="s">
        <v>681</v>
      </c>
      <c r="N288" s="258">
        <v>80</v>
      </c>
      <c r="O288" s="5"/>
      <c r="P288" s="5"/>
      <c r="Q288" s="5"/>
      <c r="R288" s="286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4">
        <v>0</v>
      </c>
      <c r="AH288" s="4" t="s">
        <v>703</v>
      </c>
      <c r="AI288" s="54">
        <v>60</v>
      </c>
    </row>
    <row r="289" spans="1:35" ht="127.5" x14ac:dyDescent="0.25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6" t="s">
        <v>686</v>
      </c>
      <c r="L289" s="182" t="s">
        <v>680</v>
      </c>
      <c r="M289" s="182" t="s">
        <v>681</v>
      </c>
      <c r="N289" s="258">
        <v>80</v>
      </c>
      <c r="O289" s="5"/>
      <c r="P289" s="5"/>
      <c r="Q289" s="5"/>
      <c r="R289" s="286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4">
        <v>0</v>
      </c>
      <c r="AH289" s="4" t="s">
        <v>703</v>
      </c>
      <c r="AI289" s="54">
        <v>60</v>
      </c>
    </row>
    <row r="290" spans="1:35" ht="127.5" x14ac:dyDescent="0.25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6" t="s">
        <v>687</v>
      </c>
      <c r="L290" s="182" t="s">
        <v>680</v>
      </c>
      <c r="M290" s="182" t="s">
        <v>681</v>
      </c>
      <c r="N290" s="258">
        <v>80</v>
      </c>
      <c r="O290" s="5"/>
      <c r="P290" s="5"/>
      <c r="Q290" s="5"/>
      <c r="R290" s="286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4">
        <v>0</v>
      </c>
      <c r="AH290" s="4" t="s">
        <v>703</v>
      </c>
      <c r="AI290" s="54">
        <v>60</v>
      </c>
    </row>
    <row r="291" spans="1:35" ht="127.5" x14ac:dyDescent="0.25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6" t="s">
        <v>688</v>
      </c>
      <c r="L291" s="182" t="s">
        <v>680</v>
      </c>
      <c r="M291" s="182" t="s">
        <v>681</v>
      </c>
      <c r="N291" s="258">
        <v>80</v>
      </c>
      <c r="O291" s="5"/>
      <c r="P291" s="5"/>
      <c r="Q291" s="5"/>
      <c r="R291" s="286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4">
        <v>0</v>
      </c>
      <c r="AH291" s="4" t="s">
        <v>703</v>
      </c>
      <c r="AI291" s="54">
        <v>60</v>
      </c>
    </row>
    <row r="292" spans="1:35" ht="127.5" x14ac:dyDescent="0.25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6" t="s">
        <v>689</v>
      </c>
      <c r="L292" s="182" t="s">
        <v>680</v>
      </c>
      <c r="M292" s="182" t="s">
        <v>681</v>
      </c>
      <c r="N292" s="258">
        <v>80</v>
      </c>
      <c r="O292" s="5"/>
      <c r="P292" s="5"/>
      <c r="Q292" s="5"/>
      <c r="R292" s="286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4">
        <v>0</v>
      </c>
      <c r="AH292" s="4" t="s">
        <v>703</v>
      </c>
      <c r="AI292" s="54">
        <v>60</v>
      </c>
    </row>
    <row r="293" spans="1:35" ht="127.5" x14ac:dyDescent="0.25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6" t="s">
        <v>690</v>
      </c>
      <c r="L293" s="182" t="s">
        <v>680</v>
      </c>
      <c r="M293" s="182" t="s">
        <v>681</v>
      </c>
      <c r="N293" s="258">
        <v>80</v>
      </c>
      <c r="O293" s="5"/>
      <c r="P293" s="5"/>
      <c r="Q293" s="5"/>
      <c r="R293" s="286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4">
        <v>0</v>
      </c>
      <c r="AH293" s="4" t="s">
        <v>703</v>
      </c>
      <c r="AI293" s="54">
        <v>60</v>
      </c>
    </row>
    <row r="294" spans="1:35" ht="127.5" x14ac:dyDescent="0.25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6" t="s">
        <v>691</v>
      </c>
      <c r="L294" s="182" t="s">
        <v>680</v>
      </c>
      <c r="M294" s="182" t="s">
        <v>681</v>
      </c>
      <c r="N294" s="258">
        <v>80</v>
      </c>
      <c r="O294" s="5"/>
      <c r="P294" s="5"/>
      <c r="Q294" s="5"/>
      <c r="R294" s="286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4">
        <v>0</v>
      </c>
      <c r="AH294" s="4" t="s">
        <v>703</v>
      </c>
      <c r="AI294" s="54">
        <v>60</v>
      </c>
    </row>
    <row r="295" spans="1:35" ht="127.5" x14ac:dyDescent="0.25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6" t="s">
        <v>692</v>
      </c>
      <c r="L295" s="182" t="s">
        <v>680</v>
      </c>
      <c r="M295" s="182" t="s">
        <v>681</v>
      </c>
      <c r="N295" s="258">
        <v>80</v>
      </c>
      <c r="O295" s="5"/>
      <c r="P295" s="5"/>
      <c r="Q295" s="5"/>
      <c r="R295" s="286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4">
        <v>0</v>
      </c>
      <c r="AH295" s="4" t="s">
        <v>703</v>
      </c>
      <c r="AI295" s="54">
        <v>60</v>
      </c>
    </row>
    <row r="296" spans="1:35" ht="127.5" x14ac:dyDescent="0.25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6" t="s">
        <v>693</v>
      </c>
      <c r="L296" s="182" t="s">
        <v>680</v>
      </c>
      <c r="M296" s="182" t="s">
        <v>681</v>
      </c>
      <c r="N296" s="258">
        <v>80</v>
      </c>
      <c r="O296" s="5"/>
      <c r="P296" s="5"/>
      <c r="Q296" s="5"/>
      <c r="R296" s="286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4">
        <v>0</v>
      </c>
      <c r="AH296" s="4" t="s">
        <v>703</v>
      </c>
      <c r="AI296" s="54">
        <v>60</v>
      </c>
    </row>
    <row r="297" spans="1:35" ht="127.5" x14ac:dyDescent="0.25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6" t="s">
        <v>694</v>
      </c>
      <c r="L297" s="182" t="s">
        <v>680</v>
      </c>
      <c r="M297" s="182" t="s">
        <v>681</v>
      </c>
      <c r="N297" s="258">
        <v>80</v>
      </c>
      <c r="O297" s="5"/>
      <c r="P297" s="5"/>
      <c r="Q297" s="5"/>
      <c r="R297" s="286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4">
        <v>0</v>
      </c>
      <c r="AH297" s="4" t="s">
        <v>703</v>
      </c>
      <c r="AI297" s="54">
        <v>60</v>
      </c>
    </row>
    <row r="298" spans="1:35" ht="127.5" x14ac:dyDescent="0.25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6" t="s">
        <v>695</v>
      </c>
      <c r="L298" s="182" t="s">
        <v>680</v>
      </c>
      <c r="M298" s="182" t="s">
        <v>681</v>
      </c>
      <c r="N298" s="258">
        <v>80</v>
      </c>
      <c r="O298" s="5"/>
      <c r="P298" s="5"/>
      <c r="Q298" s="5"/>
      <c r="R298" s="286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4">
        <v>0</v>
      </c>
      <c r="AH298" s="4" t="s">
        <v>703</v>
      </c>
      <c r="AI298" s="54">
        <v>60</v>
      </c>
    </row>
    <row r="299" spans="1:35" ht="127.5" x14ac:dyDescent="0.25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6" t="s">
        <v>696</v>
      </c>
      <c r="L299" s="182" t="s">
        <v>680</v>
      </c>
      <c r="M299" s="182" t="s">
        <v>681</v>
      </c>
      <c r="N299" s="258">
        <v>80</v>
      </c>
      <c r="O299" s="5"/>
      <c r="P299" s="5"/>
      <c r="Q299" s="5"/>
      <c r="R299" s="286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4">
        <v>0</v>
      </c>
      <c r="AH299" s="4" t="s">
        <v>703</v>
      </c>
      <c r="AI299" s="54">
        <v>60</v>
      </c>
    </row>
    <row r="300" spans="1:35" ht="127.5" x14ac:dyDescent="0.25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6" t="s">
        <v>697</v>
      </c>
      <c r="L300" s="182" t="s">
        <v>680</v>
      </c>
      <c r="M300" s="182" t="s">
        <v>681</v>
      </c>
      <c r="N300" s="258">
        <v>80</v>
      </c>
      <c r="O300" s="5"/>
      <c r="P300" s="5"/>
      <c r="Q300" s="5"/>
      <c r="R300" s="286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4">
        <v>0</v>
      </c>
      <c r="AH300" s="4" t="s">
        <v>703</v>
      </c>
      <c r="AI300" s="54">
        <v>60</v>
      </c>
    </row>
    <row r="301" spans="1:35" ht="127.5" x14ac:dyDescent="0.25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6" t="s">
        <v>698</v>
      </c>
      <c r="L301" s="182" t="s">
        <v>680</v>
      </c>
      <c r="M301" s="182" t="s">
        <v>681</v>
      </c>
      <c r="N301" s="258">
        <v>80</v>
      </c>
      <c r="O301" s="5"/>
      <c r="P301" s="5"/>
      <c r="Q301" s="5"/>
      <c r="R301" s="286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4">
        <v>0</v>
      </c>
      <c r="AH301" s="4" t="s">
        <v>703</v>
      </c>
      <c r="AI301" s="54">
        <v>60</v>
      </c>
    </row>
    <row r="302" spans="1:35" ht="127.5" x14ac:dyDescent="0.25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6" t="s">
        <v>699</v>
      </c>
      <c r="L302" s="182" t="s">
        <v>680</v>
      </c>
      <c r="M302" s="182" t="s">
        <v>681</v>
      </c>
      <c r="N302" s="258">
        <v>80</v>
      </c>
      <c r="O302" s="5"/>
      <c r="P302" s="5"/>
      <c r="Q302" s="5"/>
      <c r="R302" s="286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4">
        <v>0</v>
      </c>
      <c r="AH302" s="4" t="s">
        <v>703</v>
      </c>
      <c r="AI302" s="54">
        <v>60</v>
      </c>
    </row>
    <row r="303" spans="1:35" ht="127.5" x14ac:dyDescent="0.25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6" t="s">
        <v>700</v>
      </c>
      <c r="L303" s="182" t="s">
        <v>680</v>
      </c>
      <c r="M303" s="182" t="s">
        <v>681</v>
      </c>
      <c r="N303" s="258">
        <v>80</v>
      </c>
      <c r="O303" s="5"/>
      <c r="P303" s="5"/>
      <c r="Q303" s="5"/>
      <c r="R303" s="286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4">
        <v>0</v>
      </c>
      <c r="AH303" s="4" t="s">
        <v>703</v>
      </c>
      <c r="AI303" s="54">
        <v>60</v>
      </c>
    </row>
    <row r="304" spans="1:35" ht="127.5" x14ac:dyDescent="0.25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6" t="s">
        <v>701</v>
      </c>
      <c r="L304" s="182" t="s">
        <v>680</v>
      </c>
      <c r="M304" s="182" t="s">
        <v>681</v>
      </c>
      <c r="N304" s="258">
        <v>80</v>
      </c>
      <c r="O304" s="5"/>
      <c r="P304" s="5"/>
      <c r="Q304" s="5"/>
      <c r="R304" s="286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4">
        <v>0</v>
      </c>
      <c r="AH304" s="4" t="s">
        <v>703</v>
      </c>
      <c r="AI304" s="54">
        <v>60</v>
      </c>
    </row>
    <row r="305" spans="1:35" ht="27.75" customHeight="1" x14ac:dyDescent="0.3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311" t="s">
        <v>55</v>
      </c>
      <c r="L305" s="126">
        <f>N305+AI305</f>
        <v>2940</v>
      </c>
      <c r="M305" s="56"/>
      <c r="N305" s="126">
        <f>SUM(N284:N304)</f>
        <v>1680</v>
      </c>
      <c r="O305" s="56"/>
      <c r="P305" s="56"/>
      <c r="Q305" s="56"/>
      <c r="R305" s="135"/>
      <c r="S305" s="56"/>
      <c r="T305" s="56"/>
      <c r="U305" s="56"/>
      <c r="V305" s="56"/>
      <c r="W305" s="56"/>
      <c r="X305" s="56"/>
      <c r="Y305" s="56"/>
      <c r="Z305" s="56"/>
      <c r="AA305" s="56"/>
      <c r="AB305" s="56"/>
      <c r="AC305" s="56"/>
      <c r="AD305" s="56"/>
      <c r="AE305" s="56"/>
      <c r="AF305" s="56"/>
      <c r="AG305" s="56"/>
      <c r="AH305" s="56"/>
      <c r="AI305" s="126">
        <f>SUM(AI284:AI304)</f>
        <v>1260</v>
      </c>
    </row>
    <row r="306" spans="1:35" ht="32.25" customHeight="1" x14ac:dyDescent="0.25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286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  <c r="AH306" s="5"/>
      <c r="AI306" s="5"/>
    </row>
    <row r="307" spans="1:35" x14ac:dyDescent="0.25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286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  <c r="AH307" s="5"/>
      <c r="AI307" s="5"/>
    </row>
    <row r="308" spans="1:35" x14ac:dyDescent="0.25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286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  <c r="AH308" s="5"/>
      <c r="AI308" s="5"/>
    </row>
    <row r="309" spans="1:35" x14ac:dyDescent="0.25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286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5"/>
      <c r="AH309" s="5"/>
      <c r="AI309" s="5"/>
    </row>
    <row r="310" spans="1:35" x14ac:dyDescent="0.25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286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  <c r="AH310" s="5"/>
      <c r="AI310" s="5"/>
    </row>
    <row r="311" spans="1:35" x14ac:dyDescent="0.25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286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5"/>
      <c r="AH311" s="5"/>
      <c r="AI311" s="5"/>
    </row>
    <row r="312" spans="1:35" x14ac:dyDescent="0.25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286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5"/>
      <c r="AH312" s="5"/>
      <c r="AI312" s="5"/>
    </row>
  </sheetData>
  <mergeCells count="66">
    <mergeCell ref="AD251:AD260"/>
    <mergeCell ref="U270:U277"/>
    <mergeCell ref="U278:U281"/>
    <mergeCell ref="K235:K237"/>
    <mergeCell ref="U256:U269"/>
    <mergeCell ref="X256:X262"/>
    <mergeCell ref="V254:V255"/>
    <mergeCell ref="W254:W255"/>
    <mergeCell ref="U251:U254"/>
    <mergeCell ref="X251:X255"/>
    <mergeCell ref="AA251:AA253"/>
    <mergeCell ref="AA235:AA250"/>
    <mergeCell ref="AB235:AB236"/>
    <mergeCell ref="AC235:AC236"/>
    <mergeCell ref="AD235:AD250"/>
    <mergeCell ref="V240:V241"/>
    <mergeCell ref="W240:W241"/>
    <mergeCell ref="V243:V245"/>
    <mergeCell ref="AB243:AB244"/>
    <mergeCell ref="AC243:AC244"/>
    <mergeCell ref="R235:R250"/>
    <mergeCell ref="U235:U250"/>
    <mergeCell ref="X235:X250"/>
    <mergeCell ref="V238:V239"/>
    <mergeCell ref="W238:W239"/>
    <mergeCell ref="Q176:Q177"/>
    <mergeCell ref="K141:K157"/>
    <mergeCell ref="AD146:AE146"/>
    <mergeCell ref="K73:K75"/>
    <mergeCell ref="K77:K81"/>
    <mergeCell ref="K83:K91"/>
    <mergeCell ref="K104:K136"/>
    <mergeCell ref="K94:K101"/>
    <mergeCell ref="O161:P161"/>
    <mergeCell ref="O176:O177"/>
    <mergeCell ref="P176:P177"/>
    <mergeCell ref="A1:AI1"/>
    <mergeCell ref="AG4:AI4"/>
    <mergeCell ref="O4:Q4"/>
    <mergeCell ref="R4:T4"/>
    <mergeCell ref="U4:W4"/>
    <mergeCell ref="X4:Z4"/>
    <mergeCell ref="AA4:AC4"/>
    <mergeCell ref="AD4:AF4"/>
    <mergeCell ref="A3:A5"/>
    <mergeCell ref="B3:B5"/>
    <mergeCell ref="L3:N4"/>
    <mergeCell ref="D3:D5"/>
    <mergeCell ref="G3:G5"/>
    <mergeCell ref="J3:J5"/>
    <mergeCell ref="O3:AI3"/>
    <mergeCell ref="E3:E5"/>
    <mergeCell ref="C3:C5"/>
    <mergeCell ref="I3:I5"/>
    <mergeCell ref="K3:K5"/>
    <mergeCell ref="K7:K10"/>
    <mergeCell ref="K24:K42"/>
    <mergeCell ref="O251:O253"/>
    <mergeCell ref="F3:F5"/>
    <mergeCell ref="H3:H5"/>
    <mergeCell ref="K44:K49"/>
    <mergeCell ref="K51:K71"/>
    <mergeCell ref="O208:P208"/>
    <mergeCell ref="O194:P194"/>
    <mergeCell ref="O228:P228"/>
    <mergeCell ref="O235:O250"/>
  </mergeCells>
  <pageMargins left="0.11811023622047245" right="0.11811023622047245" top="0.35433070866141736" bottom="0.35433070866141736" header="0.31496062992125984" footer="0.31496062992125984"/>
  <pageSetup paperSize="8" scale="39" fitToHeight="0" orientation="landscape" r:id="rId1"/>
  <rowBreaks count="6" manualBreakCount="6">
    <brk id="43" max="35" man="1"/>
    <brk id="65" max="35" man="1"/>
    <brk id="87" max="35" man="1"/>
    <brk id="120" max="35" man="1"/>
    <brk id="122" max="35" man="1"/>
    <brk id="150" max="3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6"/>
  <sheetViews>
    <sheetView zoomScale="90" zoomScaleNormal="90" zoomScaleSheetLayoutView="75" workbookViewId="0">
      <selection activeCell="F8" sqref="F8"/>
    </sheetView>
  </sheetViews>
  <sheetFormatPr defaultRowHeight="15" x14ac:dyDescent="0.25"/>
  <cols>
    <col min="1" max="1" width="13" style="1" customWidth="1"/>
    <col min="2" max="2" width="21.28515625" style="1" customWidth="1"/>
    <col min="3" max="3" width="20.85546875" style="1" customWidth="1"/>
    <col min="4" max="4" width="23.85546875" style="1" customWidth="1"/>
    <col min="5" max="5" width="19.5703125" style="1" customWidth="1"/>
    <col min="6" max="7" width="19" style="1" customWidth="1"/>
    <col min="8" max="9" width="16.5703125" style="1" customWidth="1"/>
    <col min="10" max="10" width="15.42578125" style="1" customWidth="1"/>
    <col min="11" max="11" width="15.85546875" style="1" customWidth="1"/>
    <col min="12" max="12" width="14" style="1" customWidth="1"/>
    <col min="13" max="13" width="19.85546875" style="1" customWidth="1"/>
  </cols>
  <sheetData>
    <row r="1" spans="1:13" ht="66" customHeight="1" x14ac:dyDescent="0.25">
      <c r="A1" s="467" t="s">
        <v>20</v>
      </c>
      <c r="B1" s="467"/>
      <c r="C1" s="467"/>
      <c r="D1" s="467"/>
      <c r="E1" s="467"/>
      <c r="F1" s="467"/>
      <c r="G1" s="467"/>
      <c r="H1" s="467"/>
      <c r="I1" s="467"/>
      <c r="J1" s="467"/>
      <c r="K1" s="467"/>
      <c r="L1" s="467"/>
      <c r="M1" s="467"/>
    </row>
    <row r="2" spans="1:13" ht="46.5" customHeight="1" x14ac:dyDescent="0.25">
      <c r="A2" s="471" t="s">
        <v>0</v>
      </c>
      <c r="B2" s="473" t="s">
        <v>661</v>
      </c>
      <c r="C2" s="473" t="s">
        <v>49</v>
      </c>
      <c r="D2" s="473" t="s">
        <v>48</v>
      </c>
      <c r="E2" s="473" t="s">
        <v>47</v>
      </c>
      <c r="F2" s="473" t="s">
        <v>46</v>
      </c>
      <c r="G2" s="473" t="s">
        <v>717</v>
      </c>
      <c r="H2" s="463" t="s">
        <v>32</v>
      </c>
      <c r="I2" s="463"/>
      <c r="J2" s="468"/>
      <c r="K2" s="468"/>
      <c r="L2" s="468"/>
      <c r="M2" s="468"/>
    </row>
    <row r="3" spans="1:13" ht="158.25" customHeight="1" x14ac:dyDescent="0.25">
      <c r="A3" s="472"/>
      <c r="B3" s="411"/>
      <c r="C3" s="411"/>
      <c r="D3" s="411"/>
      <c r="E3" s="411"/>
      <c r="F3" s="411"/>
      <c r="G3" s="411"/>
      <c r="H3" s="463" t="s">
        <v>21</v>
      </c>
      <c r="I3" s="463" t="s">
        <v>33</v>
      </c>
      <c r="J3" s="463" t="s">
        <v>2</v>
      </c>
      <c r="K3" s="463" t="s">
        <v>29</v>
      </c>
      <c r="L3" s="463" t="s">
        <v>1</v>
      </c>
      <c r="M3" s="463" t="s">
        <v>31</v>
      </c>
    </row>
    <row r="4" spans="1:13" ht="191.25" customHeight="1" x14ac:dyDescent="0.25">
      <c r="A4" s="395"/>
      <c r="B4" s="412"/>
      <c r="C4" s="412"/>
      <c r="D4" s="412"/>
      <c r="E4" s="412"/>
      <c r="F4" s="412"/>
      <c r="G4" s="412"/>
      <c r="H4" s="464"/>
      <c r="I4" s="464"/>
      <c r="J4" s="464"/>
      <c r="K4" s="464"/>
      <c r="L4" s="464"/>
      <c r="M4" s="464"/>
    </row>
    <row r="5" spans="1:13" ht="22.5" customHeight="1" x14ac:dyDescent="0.25">
      <c r="A5" s="3">
        <v>1</v>
      </c>
      <c r="B5" s="3">
        <v>2</v>
      </c>
      <c r="C5" s="3">
        <v>3</v>
      </c>
      <c r="D5" s="3">
        <v>4</v>
      </c>
      <c r="E5" s="3">
        <v>5</v>
      </c>
      <c r="F5" s="3">
        <v>6</v>
      </c>
      <c r="G5" s="3">
        <v>7</v>
      </c>
      <c r="H5" s="3">
        <v>8</v>
      </c>
      <c r="I5" s="3">
        <v>9</v>
      </c>
      <c r="J5" s="3">
        <v>10</v>
      </c>
      <c r="K5" s="3">
        <v>11</v>
      </c>
      <c r="L5" s="3">
        <v>12</v>
      </c>
      <c r="M5" s="3">
        <v>13</v>
      </c>
    </row>
    <row r="6" spans="1:13" ht="54.75" customHeight="1" x14ac:dyDescent="0.25">
      <c r="A6" s="3" t="s">
        <v>52</v>
      </c>
      <c r="B6" s="97">
        <v>42635.71</v>
      </c>
      <c r="C6" s="97">
        <v>85</v>
      </c>
      <c r="D6" s="97">
        <v>27271.01</v>
      </c>
      <c r="E6" s="97">
        <v>1665</v>
      </c>
      <c r="F6" s="97">
        <v>3.9</v>
      </c>
      <c r="G6" s="97">
        <v>293.89999999999998</v>
      </c>
      <c r="H6" s="303" t="s">
        <v>50</v>
      </c>
      <c r="I6" s="52" t="s">
        <v>51</v>
      </c>
      <c r="J6" s="52" t="s">
        <v>677</v>
      </c>
      <c r="K6" s="3">
        <v>17</v>
      </c>
      <c r="L6" s="3">
        <v>734</v>
      </c>
      <c r="M6" s="44">
        <v>380</v>
      </c>
    </row>
    <row r="7" spans="1:13" ht="22.5" customHeight="1" x14ac:dyDescent="0.25">
      <c r="A7" s="3"/>
      <c r="B7" s="3"/>
      <c r="C7" s="3"/>
      <c r="D7" s="3"/>
      <c r="E7" s="3"/>
      <c r="F7" s="3"/>
      <c r="G7" s="3"/>
      <c r="H7" s="32"/>
      <c r="I7" s="52" t="s">
        <v>53</v>
      </c>
      <c r="J7" s="52" t="s">
        <v>53</v>
      </c>
      <c r="K7" s="32">
        <v>3</v>
      </c>
      <c r="L7" s="32">
        <v>270</v>
      </c>
      <c r="M7" s="55">
        <v>27.5</v>
      </c>
    </row>
    <row r="8" spans="1:13" ht="84.75" customHeight="1" x14ac:dyDescent="0.25">
      <c r="A8" s="3"/>
      <c r="B8" s="3"/>
      <c r="C8" s="3"/>
      <c r="D8" s="3"/>
      <c r="E8" s="3"/>
      <c r="F8" s="3"/>
      <c r="G8" s="3"/>
      <c r="H8" s="299"/>
      <c r="I8" s="297" t="s">
        <v>667</v>
      </c>
      <c r="J8" s="297" t="s">
        <v>668</v>
      </c>
      <c r="K8" s="291">
        <v>3</v>
      </c>
      <c r="L8" s="292">
        <v>72</v>
      </c>
      <c r="M8" s="293">
        <v>56.7</v>
      </c>
    </row>
    <row r="9" spans="1:13" ht="51" customHeight="1" x14ac:dyDescent="0.25">
      <c r="A9" s="3"/>
      <c r="B9" s="3"/>
      <c r="C9" s="3"/>
      <c r="D9" s="3"/>
      <c r="E9" s="3"/>
      <c r="F9" s="3"/>
      <c r="G9" s="3"/>
      <c r="H9" s="289"/>
      <c r="I9" s="294" t="s">
        <v>665</v>
      </c>
      <c r="J9" s="298" t="s">
        <v>668</v>
      </c>
      <c r="K9" s="117">
        <v>3</v>
      </c>
      <c r="L9" s="117">
        <v>324</v>
      </c>
      <c r="M9" s="290">
        <v>43.6</v>
      </c>
    </row>
    <row r="10" spans="1:13" ht="33" customHeight="1" x14ac:dyDescent="0.25">
      <c r="A10" s="3"/>
      <c r="B10" s="3"/>
      <c r="C10" s="3"/>
      <c r="D10" s="3"/>
      <c r="E10" s="3"/>
      <c r="F10" s="3"/>
      <c r="G10" s="3"/>
      <c r="H10" s="299"/>
      <c r="I10" s="52" t="s">
        <v>663</v>
      </c>
      <c r="J10" s="294" t="s">
        <v>671</v>
      </c>
      <c r="K10" s="32">
        <v>2</v>
      </c>
      <c r="L10" s="32">
        <v>216</v>
      </c>
      <c r="M10" s="55">
        <v>10</v>
      </c>
    </row>
    <row r="11" spans="1:13" ht="23.25" customHeight="1" x14ac:dyDescent="0.25">
      <c r="A11" s="3"/>
      <c r="B11" s="3"/>
      <c r="C11" s="3"/>
      <c r="D11" s="3"/>
      <c r="E11" s="3"/>
      <c r="F11" s="3"/>
      <c r="G11" s="3"/>
      <c r="H11" s="299"/>
      <c r="I11" s="52" t="s">
        <v>54</v>
      </c>
      <c r="J11" s="52" t="s">
        <v>54</v>
      </c>
      <c r="K11" s="32">
        <v>1</v>
      </c>
      <c r="L11" s="32">
        <v>72</v>
      </c>
      <c r="M11" s="55">
        <v>18</v>
      </c>
    </row>
    <row r="12" spans="1:13" ht="49.5" customHeight="1" x14ac:dyDescent="0.25">
      <c r="A12" s="3"/>
      <c r="B12" s="3"/>
      <c r="C12" s="3"/>
      <c r="D12" s="3"/>
      <c r="E12" s="3"/>
      <c r="F12" s="3"/>
      <c r="G12" s="3"/>
      <c r="H12" s="296"/>
      <c r="I12" s="302" t="s">
        <v>672</v>
      </c>
      <c r="J12" s="302" t="s">
        <v>673</v>
      </c>
      <c r="K12" s="195">
        <v>10</v>
      </c>
      <c r="L12" s="195">
        <v>72</v>
      </c>
      <c r="M12" s="259">
        <v>360</v>
      </c>
    </row>
    <row r="13" spans="1:13" ht="50.25" customHeight="1" x14ac:dyDescent="0.25">
      <c r="A13" s="3"/>
      <c r="B13" s="3"/>
      <c r="C13" s="3"/>
      <c r="D13" s="3"/>
      <c r="E13" s="3"/>
      <c r="F13" s="3"/>
      <c r="G13" s="3"/>
      <c r="I13" s="53" t="s">
        <v>675</v>
      </c>
      <c r="J13" s="53" t="s">
        <v>676</v>
      </c>
      <c r="K13" s="4">
        <v>7</v>
      </c>
      <c r="L13" s="4">
        <v>32</v>
      </c>
      <c r="M13" s="54">
        <v>252</v>
      </c>
    </row>
    <row r="14" spans="1:13" ht="50.25" customHeight="1" x14ac:dyDescent="0.25">
      <c r="A14" s="3"/>
      <c r="B14" s="3"/>
      <c r="C14" s="3"/>
      <c r="D14" s="3"/>
      <c r="E14" s="3"/>
      <c r="F14" s="3"/>
      <c r="G14" s="3"/>
      <c r="H14" s="304" t="s">
        <v>664</v>
      </c>
      <c r="I14" s="52" t="s">
        <v>662</v>
      </c>
      <c r="J14" s="52" t="s">
        <v>54</v>
      </c>
      <c r="K14" s="32">
        <v>2</v>
      </c>
      <c r="L14" s="32">
        <v>340</v>
      </c>
      <c r="M14" s="55">
        <v>9.1</v>
      </c>
    </row>
    <row r="15" spans="1:13" ht="48" customHeight="1" x14ac:dyDescent="0.25">
      <c r="A15" s="3"/>
      <c r="B15" s="3"/>
      <c r="C15" s="3"/>
      <c r="D15" s="3"/>
      <c r="E15" s="3"/>
      <c r="F15" s="3"/>
      <c r="G15" s="3"/>
      <c r="H15" s="300"/>
      <c r="I15" s="302" t="s">
        <v>54</v>
      </c>
      <c r="J15" s="302" t="s">
        <v>674</v>
      </c>
      <c r="K15" s="195">
        <v>8</v>
      </c>
      <c r="L15" s="195">
        <v>256</v>
      </c>
      <c r="M15" s="259">
        <v>288</v>
      </c>
    </row>
    <row r="16" spans="1:13" ht="50.25" customHeight="1" x14ac:dyDescent="0.25">
      <c r="A16" s="3"/>
      <c r="B16" s="3"/>
      <c r="C16" s="3"/>
      <c r="D16" s="3"/>
      <c r="E16" s="3"/>
      <c r="F16" s="3"/>
      <c r="G16" s="3"/>
      <c r="H16" s="295"/>
      <c r="I16" s="52" t="s">
        <v>53</v>
      </c>
      <c r="J16" s="294" t="s">
        <v>666</v>
      </c>
      <c r="K16" s="32">
        <v>5</v>
      </c>
      <c r="L16" s="32">
        <v>920</v>
      </c>
      <c r="M16" s="55">
        <v>60.2</v>
      </c>
    </row>
    <row r="17" spans="1:13" ht="51.75" customHeight="1" x14ac:dyDescent="0.25">
      <c r="A17" s="3"/>
      <c r="B17" s="3"/>
      <c r="C17" s="3"/>
      <c r="D17" s="3"/>
      <c r="E17" s="3"/>
      <c r="F17" s="3"/>
      <c r="G17" s="3"/>
      <c r="H17" s="301"/>
      <c r="I17" s="298" t="s">
        <v>669</v>
      </c>
      <c r="J17" s="294" t="s">
        <v>666</v>
      </c>
      <c r="K17" s="117">
        <v>7</v>
      </c>
      <c r="L17" s="117">
        <v>1489</v>
      </c>
      <c r="M17" s="290">
        <v>231</v>
      </c>
    </row>
    <row r="18" spans="1:13" ht="51" customHeight="1" x14ac:dyDescent="0.25">
      <c r="A18" s="3"/>
      <c r="B18" s="3"/>
      <c r="C18" s="3"/>
      <c r="D18" s="3"/>
      <c r="E18" s="3"/>
      <c r="F18" s="3"/>
      <c r="G18" s="289"/>
      <c r="H18" s="296"/>
      <c r="I18" s="294" t="s">
        <v>678</v>
      </c>
      <c r="J18" s="294" t="s">
        <v>670</v>
      </c>
      <c r="K18" s="117">
        <v>4</v>
      </c>
      <c r="L18" s="117">
        <v>720</v>
      </c>
      <c r="M18" s="290">
        <v>22.8</v>
      </c>
    </row>
    <row r="19" spans="1:13" ht="54.75" customHeight="1" x14ac:dyDescent="0.25">
      <c r="A19" s="3"/>
      <c r="B19" s="3"/>
      <c r="C19" s="3"/>
      <c r="D19" s="3"/>
      <c r="E19" s="3"/>
      <c r="F19" s="3"/>
      <c r="G19" s="289"/>
      <c r="H19" s="289"/>
      <c r="I19" s="296" t="s">
        <v>51</v>
      </c>
      <c r="J19" s="52" t="s">
        <v>677</v>
      </c>
      <c r="K19" s="117">
        <v>2</v>
      </c>
      <c r="L19" s="117">
        <v>144</v>
      </c>
      <c r="M19" s="290">
        <v>200</v>
      </c>
    </row>
    <row r="20" spans="1:13" ht="22.5" customHeight="1" x14ac:dyDescent="0.25">
      <c r="A20" s="3"/>
      <c r="B20" s="3"/>
      <c r="C20" s="3"/>
      <c r="D20" s="3"/>
      <c r="E20" s="3"/>
      <c r="F20" s="3"/>
      <c r="G20" s="289"/>
      <c r="H20" s="305" t="s">
        <v>55</v>
      </c>
      <c r="I20" s="296"/>
      <c r="J20" s="296"/>
      <c r="K20" s="306">
        <f>SUM(K6:K19)</f>
        <v>74</v>
      </c>
      <c r="L20" s="307"/>
      <c r="M20" s="308">
        <f>SUM(M6:M19)</f>
        <v>1958.8999999999999</v>
      </c>
    </row>
    <row r="21" spans="1:13" ht="39" customHeight="1" x14ac:dyDescent="0.25">
      <c r="A21" s="469" t="s">
        <v>40</v>
      </c>
      <c r="B21" s="470"/>
      <c r="C21" s="470"/>
      <c r="D21" s="470"/>
      <c r="E21" s="470"/>
      <c r="F21" s="470"/>
      <c r="G21" s="470"/>
      <c r="H21" s="470"/>
      <c r="I21" s="470"/>
      <c r="J21" s="470"/>
      <c r="K21" s="470"/>
      <c r="L21" s="470"/>
      <c r="M21" s="470"/>
    </row>
    <row r="22" spans="1:13" ht="21.75" customHeight="1" x14ac:dyDescent="0.25">
      <c r="A22" s="465" t="s">
        <v>3</v>
      </c>
      <c r="B22" s="466"/>
      <c r="C22" s="466"/>
      <c r="D22" s="466"/>
      <c r="E22" s="466"/>
      <c r="F22" s="466"/>
      <c r="G22" s="466"/>
      <c r="H22" s="466"/>
      <c r="I22" s="466"/>
      <c r="J22" s="466"/>
      <c r="K22" s="466"/>
      <c r="L22" s="466"/>
      <c r="M22" s="466"/>
    </row>
    <row r="23" spans="1:13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1:13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1:13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</row>
    <row r="26" spans="1:13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</row>
    <row r="27" spans="1:13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</row>
    <row r="28" spans="1:13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</row>
    <row r="29" spans="1:13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</row>
    <row r="30" spans="1:13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 spans="1:13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1:13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</row>
    <row r="33" spans="1:13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</row>
    <row r="34" spans="1:13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</row>
    <row r="35" spans="1:13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</row>
    <row r="36" spans="1:13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</row>
    <row r="37" spans="1:13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</row>
    <row r="38" spans="1:13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</row>
    <row r="39" spans="1:13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</row>
    <row r="40" spans="1:13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</row>
    <row r="41" spans="1:13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 spans="1:13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</row>
    <row r="43" spans="1:13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 spans="1:13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</row>
    <row r="45" spans="1:13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</row>
    <row r="46" spans="1:13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</row>
    <row r="47" spans="1:13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</row>
    <row r="48" spans="1:13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</row>
    <row r="49" spans="1:13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</row>
    <row r="50" spans="1:13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</row>
    <row r="51" spans="1:13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</row>
    <row r="52" spans="1:13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</row>
    <row r="53" spans="1:13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</row>
    <row r="54" spans="1:13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</row>
    <row r="55" spans="1:13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</row>
    <row r="56" spans="1:13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</row>
  </sheetData>
  <mergeCells count="17">
    <mergeCell ref="K3:K4"/>
    <mergeCell ref="L3:L4"/>
    <mergeCell ref="M3:M4"/>
    <mergeCell ref="A22:M22"/>
    <mergeCell ref="A1:M1"/>
    <mergeCell ref="H2:M2"/>
    <mergeCell ref="A21:M21"/>
    <mergeCell ref="A2:A4"/>
    <mergeCell ref="B2:B4"/>
    <mergeCell ref="E2:E4"/>
    <mergeCell ref="F2:F4"/>
    <mergeCell ref="H3:H4"/>
    <mergeCell ref="I3:I4"/>
    <mergeCell ref="J3:J4"/>
    <mergeCell ref="C2:C4"/>
    <mergeCell ref="D2:D4"/>
    <mergeCell ref="G2:G4"/>
  </mergeCells>
  <pageMargins left="0.70866141732283472" right="0.70866141732283472" top="0.35433070866141736" bottom="0.35433070866141736" header="0.31496062992125984" footer="0.31496062992125984"/>
  <pageSetup paperSize="9" scale="5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"/>
  <sheetViews>
    <sheetView view="pageBreakPreview" zoomScaleNormal="100" zoomScaleSheetLayoutView="100" workbookViewId="0">
      <selection activeCell="G7" sqref="G7"/>
    </sheetView>
  </sheetViews>
  <sheetFormatPr defaultRowHeight="15" x14ac:dyDescent="0.25"/>
  <cols>
    <col min="2" max="2" width="14" customWidth="1"/>
    <col min="3" max="3" width="14.140625" customWidth="1"/>
    <col min="4" max="4" width="14.42578125" customWidth="1"/>
    <col min="5" max="5" width="14.7109375" customWidth="1"/>
    <col min="6" max="6" width="15.5703125" customWidth="1"/>
    <col min="7" max="7" width="15.42578125" customWidth="1"/>
    <col min="8" max="8" width="18.140625" customWidth="1"/>
    <col min="9" max="9" width="15.85546875" customWidth="1"/>
    <col min="10" max="10" width="16.140625" customWidth="1"/>
    <col min="11" max="11" width="16.5703125" customWidth="1"/>
    <col min="12" max="12" width="18.140625" customWidth="1"/>
  </cols>
  <sheetData>
    <row r="1" spans="1:12" ht="30.75" customHeight="1" x14ac:dyDescent="0.25">
      <c r="A1" s="478" t="s">
        <v>782</v>
      </c>
      <c r="B1" s="478"/>
      <c r="C1" s="478"/>
      <c r="D1" s="478"/>
      <c r="E1" s="478"/>
      <c r="F1" s="478"/>
      <c r="G1" s="478"/>
      <c r="H1" s="478"/>
      <c r="I1" s="478"/>
      <c r="J1" s="478"/>
      <c r="K1" s="478"/>
      <c r="L1" s="478"/>
    </row>
    <row r="2" spans="1:12" ht="31.5" customHeight="1" x14ac:dyDescent="0.25">
      <c r="A2" s="479" t="s">
        <v>0</v>
      </c>
      <c r="B2" s="482" t="s">
        <v>661</v>
      </c>
      <c r="C2" s="482" t="s">
        <v>49</v>
      </c>
      <c r="D2" s="482" t="s">
        <v>48</v>
      </c>
      <c r="E2" s="482" t="s">
        <v>783</v>
      </c>
      <c r="F2" s="482" t="s">
        <v>784</v>
      </c>
      <c r="G2" s="482" t="s">
        <v>785</v>
      </c>
      <c r="H2" s="476" t="s">
        <v>786</v>
      </c>
      <c r="I2" s="476"/>
      <c r="J2" s="485"/>
      <c r="K2" s="485"/>
      <c r="L2" s="485"/>
    </row>
    <row r="3" spans="1:12" x14ac:dyDescent="0.25">
      <c r="A3" s="480"/>
      <c r="B3" s="483"/>
      <c r="C3" s="483"/>
      <c r="D3" s="483"/>
      <c r="E3" s="483"/>
      <c r="F3" s="483"/>
      <c r="G3" s="483"/>
      <c r="H3" s="476" t="s">
        <v>787</v>
      </c>
      <c r="I3" s="474" t="s">
        <v>788</v>
      </c>
      <c r="J3" s="476" t="s">
        <v>789</v>
      </c>
      <c r="K3" s="476" t="s">
        <v>1</v>
      </c>
      <c r="L3" s="476" t="s">
        <v>790</v>
      </c>
    </row>
    <row r="4" spans="1:12" ht="234.75" customHeight="1" x14ac:dyDescent="0.25">
      <c r="A4" s="481"/>
      <c r="B4" s="484"/>
      <c r="C4" s="484"/>
      <c r="D4" s="484"/>
      <c r="E4" s="484"/>
      <c r="F4" s="484"/>
      <c r="G4" s="484"/>
      <c r="H4" s="477"/>
      <c r="I4" s="475"/>
      <c r="J4" s="477"/>
      <c r="K4" s="477"/>
      <c r="L4" s="477"/>
    </row>
    <row r="5" spans="1:12" x14ac:dyDescent="0.25">
      <c r="A5" s="316">
        <v>1</v>
      </c>
      <c r="B5" s="316">
        <v>2</v>
      </c>
      <c r="C5" s="316">
        <v>3</v>
      </c>
      <c r="D5" s="316">
        <v>4</v>
      </c>
      <c r="E5" s="316">
        <v>5</v>
      </c>
      <c r="F5" s="316">
        <v>6</v>
      </c>
      <c r="G5" s="316">
        <v>7</v>
      </c>
      <c r="H5" s="316">
        <v>8</v>
      </c>
      <c r="I5" s="316">
        <v>9</v>
      </c>
      <c r="J5" s="316">
        <v>10</v>
      </c>
      <c r="K5" s="316">
        <v>11</v>
      </c>
      <c r="L5" s="316">
        <v>12</v>
      </c>
    </row>
    <row r="6" spans="1:12" ht="105.75" customHeight="1" x14ac:dyDescent="0.25">
      <c r="A6" s="357" t="s">
        <v>52</v>
      </c>
      <c r="B6" s="357">
        <v>42635.71</v>
      </c>
      <c r="C6" s="357">
        <v>85</v>
      </c>
      <c r="D6" s="357">
        <v>27271.01</v>
      </c>
      <c r="E6" s="368">
        <v>1785</v>
      </c>
      <c r="F6" s="357">
        <v>4.18</v>
      </c>
      <c r="G6" s="368">
        <v>315</v>
      </c>
      <c r="H6" s="357" t="s">
        <v>791</v>
      </c>
      <c r="I6" s="357" t="s">
        <v>792</v>
      </c>
      <c r="J6" s="357">
        <v>150</v>
      </c>
      <c r="K6" s="357">
        <v>40</v>
      </c>
      <c r="L6" s="357">
        <v>1050</v>
      </c>
    </row>
    <row r="7" spans="1:12" ht="123" customHeight="1" x14ac:dyDescent="0.25">
      <c r="A7" s="358"/>
      <c r="B7" s="358"/>
      <c r="C7" s="358"/>
      <c r="D7" s="358"/>
      <c r="E7" s="358"/>
      <c r="F7" s="358"/>
      <c r="G7" s="358"/>
      <c r="H7" s="358"/>
      <c r="I7" s="357" t="s">
        <v>793</v>
      </c>
      <c r="J7" s="357">
        <v>150</v>
      </c>
      <c r="K7" s="357">
        <v>40</v>
      </c>
      <c r="L7" s="357">
        <v>1050</v>
      </c>
    </row>
  </sheetData>
  <mergeCells count="14">
    <mergeCell ref="I3:I4"/>
    <mergeCell ref="J3:J4"/>
    <mergeCell ref="K3:K4"/>
    <mergeCell ref="L3:L4"/>
    <mergeCell ref="A1:L1"/>
    <mergeCell ref="A2:A4"/>
    <mergeCell ref="B2:B4"/>
    <mergeCell ref="C2:C4"/>
    <mergeCell ref="D2:D4"/>
    <mergeCell ref="E2:E4"/>
    <mergeCell ref="F2:F4"/>
    <mergeCell ref="G2:G4"/>
    <mergeCell ref="H2:L2"/>
    <mergeCell ref="H3:H4"/>
  </mergeCells>
  <pageMargins left="0.7" right="0.7" top="0.75" bottom="0.75" header="0.3" footer="0.3"/>
  <pageSetup paperSize="9" scale="71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view="pageBreakPreview" zoomScale="90" zoomScaleSheetLayoutView="90" workbookViewId="0">
      <selection activeCell="G6" sqref="G6"/>
    </sheetView>
  </sheetViews>
  <sheetFormatPr defaultRowHeight="15" x14ac:dyDescent="0.25"/>
  <cols>
    <col min="1" max="1" width="13" style="1" customWidth="1"/>
    <col min="2" max="2" width="20.140625" style="1" customWidth="1"/>
    <col min="3" max="3" width="20.5703125" style="1" customWidth="1"/>
    <col min="4" max="4" width="23.7109375" style="1" customWidth="1"/>
    <col min="5" max="5" width="21.28515625" style="1" customWidth="1"/>
    <col min="6" max="7" width="20.7109375" style="1" customWidth="1"/>
    <col min="8" max="8" width="18.28515625" style="1" customWidth="1"/>
    <col min="9" max="9" width="16.28515625" style="1" customWidth="1"/>
    <col min="10" max="11" width="21" style="1" customWidth="1"/>
    <col min="12" max="12" width="20.7109375" style="1" customWidth="1"/>
  </cols>
  <sheetData>
    <row r="1" spans="1:12" ht="111" customHeight="1" x14ac:dyDescent="0.25">
      <c r="A1" s="467" t="s">
        <v>34</v>
      </c>
      <c r="B1" s="467"/>
      <c r="C1" s="467"/>
      <c r="D1" s="467"/>
      <c r="E1" s="467"/>
      <c r="F1" s="467"/>
      <c r="G1" s="467"/>
      <c r="H1" s="467"/>
      <c r="I1" s="467"/>
      <c r="J1" s="467"/>
      <c r="K1" s="467"/>
      <c r="L1" s="467"/>
    </row>
    <row r="2" spans="1:12" ht="61.5" customHeight="1" x14ac:dyDescent="0.25">
      <c r="A2" s="471" t="s">
        <v>0</v>
      </c>
      <c r="B2" s="473" t="s">
        <v>661</v>
      </c>
      <c r="C2" s="473" t="s">
        <v>49</v>
      </c>
      <c r="D2" s="473" t="s">
        <v>48</v>
      </c>
      <c r="E2" s="473" t="s">
        <v>707</v>
      </c>
      <c r="F2" s="473" t="s">
        <v>708</v>
      </c>
      <c r="G2" s="473" t="s">
        <v>709</v>
      </c>
      <c r="H2" s="463" t="s">
        <v>37</v>
      </c>
      <c r="I2" s="468"/>
      <c r="J2" s="468"/>
      <c r="K2" s="468"/>
      <c r="L2" s="468"/>
    </row>
    <row r="3" spans="1:12" ht="177" customHeight="1" x14ac:dyDescent="0.25">
      <c r="A3" s="472"/>
      <c r="B3" s="411"/>
      <c r="C3" s="411"/>
      <c r="D3" s="411"/>
      <c r="E3" s="411"/>
      <c r="F3" s="411"/>
      <c r="G3" s="411"/>
      <c r="H3" s="463" t="s">
        <v>6</v>
      </c>
      <c r="I3" s="463" t="s">
        <v>4</v>
      </c>
      <c r="J3" s="463" t="s">
        <v>5</v>
      </c>
      <c r="K3" s="463" t="s">
        <v>704</v>
      </c>
      <c r="L3" s="429"/>
    </row>
    <row r="4" spans="1:12" ht="105" customHeight="1" x14ac:dyDescent="0.25">
      <c r="A4" s="395"/>
      <c r="B4" s="412"/>
      <c r="C4" s="412"/>
      <c r="D4" s="412"/>
      <c r="E4" s="412"/>
      <c r="F4" s="412"/>
      <c r="G4" s="412"/>
      <c r="H4" s="464"/>
      <c r="I4" s="464"/>
      <c r="J4" s="464"/>
      <c r="K4" s="9" t="s">
        <v>39</v>
      </c>
      <c r="L4" s="9" t="s">
        <v>38</v>
      </c>
    </row>
    <row r="5" spans="1:12" ht="22.5" customHeight="1" x14ac:dyDescent="0.25">
      <c r="A5" s="3">
        <v>1</v>
      </c>
      <c r="B5" s="3">
        <v>2</v>
      </c>
      <c r="C5" s="3">
        <v>3</v>
      </c>
      <c r="D5" s="3">
        <v>4</v>
      </c>
      <c r="E5" s="3">
        <v>5</v>
      </c>
      <c r="F5" s="3">
        <v>6</v>
      </c>
      <c r="G5" s="3">
        <v>7</v>
      </c>
      <c r="H5" s="3">
        <v>8</v>
      </c>
      <c r="I5" s="3">
        <v>9</v>
      </c>
      <c r="J5" s="3">
        <v>10</v>
      </c>
      <c r="K5" s="3">
        <v>11</v>
      </c>
      <c r="L5" s="3">
        <v>12</v>
      </c>
    </row>
    <row r="6" spans="1:12" ht="352.5" customHeight="1" x14ac:dyDescent="0.25">
      <c r="A6" s="32" t="s">
        <v>52</v>
      </c>
      <c r="B6" s="32">
        <v>42635.71</v>
      </c>
      <c r="C6" s="32">
        <v>85</v>
      </c>
      <c r="D6" s="32">
        <v>27271.01</v>
      </c>
      <c r="E6" s="32">
        <v>3426.8</v>
      </c>
      <c r="F6" s="32">
        <v>8.0299999999999994</v>
      </c>
      <c r="G6" s="312">
        <v>604.73</v>
      </c>
      <c r="H6" s="94" t="s">
        <v>710</v>
      </c>
      <c r="I6" s="52" t="s">
        <v>705</v>
      </c>
      <c r="J6" s="208" t="s">
        <v>706</v>
      </c>
      <c r="K6" s="312">
        <v>4021.53</v>
      </c>
      <c r="L6" s="32">
        <v>3426.8</v>
      </c>
    </row>
    <row r="7" spans="1:12" ht="26.25" customHeight="1" x14ac:dyDescent="0.25">
      <c r="A7" s="486" t="s">
        <v>36</v>
      </c>
      <c r="B7" s="487"/>
      <c r="C7" s="487"/>
      <c r="D7" s="487"/>
      <c r="E7" s="487"/>
      <c r="F7" s="487"/>
      <c r="G7" s="487"/>
      <c r="H7" s="487"/>
      <c r="I7" s="487"/>
      <c r="J7" s="487"/>
      <c r="K7" s="487"/>
      <c r="L7" s="487"/>
    </row>
    <row r="8" spans="1:12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</row>
    <row r="9" spans="1:12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1:12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2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</row>
    <row r="15" spans="1:12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1:12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1:12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</row>
  </sheetData>
  <mergeCells count="14">
    <mergeCell ref="K3:L3"/>
    <mergeCell ref="A7:L7"/>
    <mergeCell ref="H2:L2"/>
    <mergeCell ref="A1:L1"/>
    <mergeCell ref="A2:A4"/>
    <mergeCell ref="B2:B4"/>
    <mergeCell ref="E2:E4"/>
    <mergeCell ref="F2:F4"/>
    <mergeCell ref="H3:H4"/>
    <mergeCell ref="I3:I4"/>
    <mergeCell ref="J3:J4"/>
    <mergeCell ref="C2:C4"/>
    <mergeCell ref="D2:D4"/>
    <mergeCell ref="G2:G4"/>
  </mergeCells>
  <pageMargins left="0.51181102362204722" right="0.51181102362204722" top="0.35433070866141736" bottom="0.35433070866141736" header="0.31496062992125984" footer="0.31496062992125984"/>
  <pageSetup paperSize="9" scale="5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B8"/>
  <sheetViews>
    <sheetView tabSelected="1" zoomScale="75" zoomScaleNormal="75" zoomScaleSheetLayoutView="90" workbookViewId="0">
      <selection activeCell="K11" sqref="K11"/>
    </sheetView>
  </sheetViews>
  <sheetFormatPr defaultRowHeight="15" x14ac:dyDescent="0.25"/>
  <cols>
    <col min="1" max="1" width="12.7109375" customWidth="1"/>
    <col min="2" max="2" width="21.42578125" customWidth="1"/>
    <col min="3" max="4" width="19.28515625" customWidth="1"/>
    <col min="5" max="5" width="10.28515625" customWidth="1"/>
    <col min="6" max="6" width="14.5703125" customWidth="1"/>
    <col min="7" max="7" width="14.42578125" customWidth="1"/>
    <col min="8" max="9" width="13" customWidth="1"/>
    <col min="10" max="10" width="9.7109375" customWidth="1"/>
    <col min="11" max="12" width="14.5703125" customWidth="1"/>
    <col min="13" max="13" width="12.42578125" customWidth="1"/>
    <col min="14" max="14" width="12.5703125" customWidth="1"/>
    <col min="15" max="15" width="10.28515625" customWidth="1"/>
    <col min="16" max="17" width="14.42578125" customWidth="1"/>
    <col min="18" max="18" width="12.7109375" customWidth="1"/>
    <col min="19" max="19" width="13.28515625" customWidth="1"/>
    <col min="20" max="23" width="14.140625" customWidth="1"/>
    <col min="24" max="24" width="13" customWidth="1"/>
    <col min="25" max="27" width="14.140625" customWidth="1"/>
    <col min="28" max="28" width="12.7109375" customWidth="1"/>
    <col min="29" max="29" width="12.85546875" customWidth="1"/>
    <col min="30" max="30" width="10.7109375" customWidth="1"/>
    <col min="31" max="31" width="15" customWidth="1"/>
    <col min="32" max="32" width="13.5703125" customWidth="1"/>
    <col min="33" max="33" width="13.140625" customWidth="1"/>
    <col min="34" max="34" width="25.140625" customWidth="1"/>
  </cols>
  <sheetData>
    <row r="1" spans="1:54" ht="59.25" customHeight="1" x14ac:dyDescent="0.25">
      <c r="A1" s="418" t="s">
        <v>43</v>
      </c>
      <c r="B1" s="418"/>
      <c r="C1" s="418"/>
      <c r="D1" s="418"/>
      <c r="E1" s="418"/>
      <c r="F1" s="418"/>
      <c r="G1" s="418"/>
      <c r="H1" s="418"/>
      <c r="I1" s="418"/>
      <c r="J1" s="418"/>
      <c r="K1" s="418"/>
      <c r="L1" s="418"/>
      <c r="M1" s="418"/>
      <c r="N1" s="418"/>
      <c r="O1" s="418"/>
      <c r="P1" s="418"/>
      <c r="Q1" s="418"/>
      <c r="R1" s="418"/>
      <c r="S1" s="418"/>
      <c r="T1" s="418"/>
      <c r="U1" s="418"/>
      <c r="V1" s="418"/>
      <c r="W1" s="418"/>
      <c r="X1" s="418"/>
      <c r="Y1" s="418"/>
      <c r="Z1" s="418"/>
      <c r="AA1" s="418"/>
      <c r="AB1" s="418"/>
      <c r="AC1" s="418"/>
      <c r="AD1" s="418"/>
      <c r="AE1" s="418"/>
      <c r="AF1" s="418"/>
      <c r="AG1" s="418"/>
      <c r="AH1" s="48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7"/>
      <c r="BA1" s="7"/>
      <c r="BB1" s="7"/>
    </row>
    <row r="2" spans="1:54" ht="108.75" customHeight="1" x14ac:dyDescent="0.25">
      <c r="A2" s="492" t="s">
        <v>0</v>
      </c>
      <c r="B2" s="494" t="s">
        <v>661</v>
      </c>
      <c r="C2" s="494" t="s">
        <v>49</v>
      </c>
      <c r="D2" s="494" t="s">
        <v>48</v>
      </c>
      <c r="E2" s="494" t="s">
        <v>794</v>
      </c>
      <c r="F2" s="496"/>
      <c r="G2" s="496"/>
      <c r="H2" s="496"/>
      <c r="I2" s="496"/>
      <c r="J2" s="494" t="s">
        <v>795</v>
      </c>
      <c r="K2" s="494"/>
      <c r="L2" s="494"/>
      <c r="M2" s="494"/>
      <c r="N2" s="496"/>
      <c r="O2" s="494" t="s">
        <v>796</v>
      </c>
      <c r="P2" s="494"/>
      <c r="Q2" s="494"/>
      <c r="R2" s="494"/>
      <c r="S2" s="497"/>
      <c r="T2" s="492" t="s">
        <v>802</v>
      </c>
      <c r="U2" s="492"/>
      <c r="V2" s="492"/>
      <c r="W2" s="492"/>
      <c r="X2" s="492"/>
      <c r="Y2" s="492" t="s">
        <v>801</v>
      </c>
      <c r="Z2" s="492"/>
      <c r="AA2" s="492"/>
      <c r="AB2" s="492"/>
      <c r="AC2" s="492"/>
      <c r="AD2" s="489" t="s">
        <v>797</v>
      </c>
      <c r="AE2" s="490"/>
      <c r="AF2" s="490"/>
      <c r="AG2" s="490"/>
      <c r="AH2" s="491"/>
    </row>
    <row r="3" spans="1:54" ht="378" customHeight="1" x14ac:dyDescent="0.25">
      <c r="A3" s="493"/>
      <c r="B3" s="495"/>
      <c r="C3" s="494"/>
      <c r="D3" s="464"/>
      <c r="E3" s="359" t="s">
        <v>41</v>
      </c>
      <c r="F3" s="359" t="s">
        <v>44</v>
      </c>
      <c r="G3" s="360" t="s">
        <v>45</v>
      </c>
      <c r="H3" s="360" t="s">
        <v>22</v>
      </c>
      <c r="I3" s="360" t="s">
        <v>42</v>
      </c>
      <c r="J3" s="360" t="s">
        <v>24</v>
      </c>
      <c r="K3" s="360" t="s">
        <v>23</v>
      </c>
      <c r="L3" s="360" t="s">
        <v>45</v>
      </c>
      <c r="M3" s="360" t="s">
        <v>22</v>
      </c>
      <c r="N3" s="360" t="s">
        <v>42</v>
      </c>
      <c r="O3" s="360" t="s">
        <v>24</v>
      </c>
      <c r="P3" s="360" t="s">
        <v>23</v>
      </c>
      <c r="Q3" s="360" t="s">
        <v>45</v>
      </c>
      <c r="R3" s="360" t="s">
        <v>22</v>
      </c>
      <c r="S3" s="360" t="s">
        <v>25</v>
      </c>
      <c r="T3" s="360" t="s">
        <v>24</v>
      </c>
      <c r="U3" s="360" t="s">
        <v>23</v>
      </c>
      <c r="V3" s="360" t="s">
        <v>45</v>
      </c>
      <c r="W3" s="360" t="s">
        <v>22</v>
      </c>
      <c r="X3" s="360" t="s">
        <v>42</v>
      </c>
      <c r="Y3" s="360" t="s">
        <v>24</v>
      </c>
      <c r="Z3" s="360" t="s">
        <v>23</v>
      </c>
      <c r="AA3" s="360" t="s">
        <v>45</v>
      </c>
      <c r="AB3" s="360" t="s">
        <v>22</v>
      </c>
      <c r="AC3" s="360" t="s">
        <v>42</v>
      </c>
      <c r="AD3" s="360" t="s">
        <v>24</v>
      </c>
      <c r="AE3" s="360" t="s">
        <v>23</v>
      </c>
      <c r="AF3" s="360" t="s">
        <v>45</v>
      </c>
      <c r="AG3" s="360" t="s">
        <v>22</v>
      </c>
      <c r="AH3" s="360" t="s">
        <v>42</v>
      </c>
    </row>
    <row r="4" spans="1:54" ht="15.75" x14ac:dyDescent="0.25">
      <c r="A4" s="3">
        <v>1</v>
      </c>
      <c r="B4" s="3">
        <v>2</v>
      </c>
      <c r="C4" s="3">
        <v>3</v>
      </c>
      <c r="D4" s="3">
        <v>4</v>
      </c>
      <c r="E4" s="3">
        <v>5</v>
      </c>
      <c r="F4" s="3">
        <v>6</v>
      </c>
      <c r="G4" s="3">
        <v>7</v>
      </c>
      <c r="H4" s="3">
        <v>8</v>
      </c>
      <c r="I4" s="3">
        <v>9</v>
      </c>
      <c r="J4" s="3">
        <v>10</v>
      </c>
      <c r="K4" s="3">
        <v>11</v>
      </c>
      <c r="L4" s="3">
        <v>12</v>
      </c>
      <c r="M4" s="3">
        <v>13</v>
      </c>
      <c r="N4" s="3">
        <v>14</v>
      </c>
      <c r="O4" s="3">
        <v>15</v>
      </c>
      <c r="P4" s="3">
        <v>16</v>
      </c>
      <c r="Q4" s="3">
        <v>17</v>
      </c>
      <c r="R4" s="3">
        <v>18</v>
      </c>
      <c r="S4" s="3">
        <v>19</v>
      </c>
      <c r="T4" s="3">
        <v>20</v>
      </c>
      <c r="U4" s="3">
        <v>21</v>
      </c>
      <c r="V4" s="3">
        <v>22</v>
      </c>
      <c r="W4" s="3">
        <v>23</v>
      </c>
      <c r="X4" s="3">
        <v>24</v>
      </c>
      <c r="Y4" s="3">
        <v>25</v>
      </c>
      <c r="Z4" s="3">
        <v>26</v>
      </c>
      <c r="AA4" s="3">
        <v>27</v>
      </c>
      <c r="AB4" s="3">
        <v>28</v>
      </c>
      <c r="AC4" s="3">
        <v>29</v>
      </c>
      <c r="AD4" s="3">
        <v>30</v>
      </c>
      <c r="AE4" s="3">
        <v>31</v>
      </c>
      <c r="AF4" s="3">
        <v>32</v>
      </c>
      <c r="AG4" s="3">
        <v>33</v>
      </c>
      <c r="AH4" s="3">
        <v>34</v>
      </c>
    </row>
    <row r="5" spans="1:54" ht="34.5" customHeight="1" x14ac:dyDescent="0.25">
      <c r="A5" s="166" t="s">
        <v>52</v>
      </c>
      <c r="B5" s="371">
        <v>42635.71</v>
      </c>
      <c r="C5" s="371">
        <v>85</v>
      </c>
      <c r="D5" s="371">
        <v>27271.01</v>
      </c>
      <c r="E5" s="362">
        <v>3000</v>
      </c>
      <c r="F5" s="362">
        <v>2550</v>
      </c>
      <c r="G5" s="362">
        <v>5.25</v>
      </c>
      <c r="H5" s="362">
        <v>450</v>
      </c>
      <c r="I5" s="362">
        <v>1.54</v>
      </c>
      <c r="J5" s="371">
        <v>31235.91</v>
      </c>
      <c r="K5" s="371">
        <v>25750.92</v>
      </c>
      <c r="L5" s="371">
        <v>60.39</v>
      </c>
      <c r="M5" s="371">
        <v>4544.28</v>
      </c>
      <c r="N5" s="371">
        <v>16.66</v>
      </c>
      <c r="O5" s="366">
        <v>6774.1</v>
      </c>
      <c r="P5" s="366">
        <v>5757.99</v>
      </c>
      <c r="Q5" s="366">
        <v>11.85</v>
      </c>
      <c r="R5" s="366">
        <v>1016.12</v>
      </c>
      <c r="S5" s="366">
        <v>3.47</v>
      </c>
      <c r="T5" s="362">
        <v>1958.9</v>
      </c>
      <c r="U5" s="362">
        <v>1665</v>
      </c>
      <c r="V5" s="362">
        <v>3.43</v>
      </c>
      <c r="W5" s="362">
        <v>293.89999999999998</v>
      </c>
      <c r="X5" s="362">
        <v>1</v>
      </c>
      <c r="Y5" s="362">
        <v>2100</v>
      </c>
      <c r="Z5" s="362">
        <v>1785</v>
      </c>
      <c r="AA5" s="362">
        <v>3.67</v>
      </c>
      <c r="AB5" s="362">
        <v>315</v>
      </c>
      <c r="AC5" s="362">
        <v>1.08</v>
      </c>
      <c r="AD5" s="362">
        <v>4031.53</v>
      </c>
      <c r="AE5" s="362">
        <v>3426.8</v>
      </c>
      <c r="AF5" s="362">
        <v>7.05</v>
      </c>
      <c r="AG5" s="362">
        <v>604.73</v>
      </c>
      <c r="AH5" s="362">
        <v>2.0699999999999998</v>
      </c>
    </row>
    <row r="6" spans="1:54" ht="24" customHeight="1" x14ac:dyDescent="0.25">
      <c r="A6" s="68"/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</row>
    <row r="8" spans="1:54" x14ac:dyDescent="0.25">
      <c r="B8" s="367"/>
    </row>
  </sheetData>
  <mergeCells count="11">
    <mergeCell ref="A1:AH1"/>
    <mergeCell ref="AD2:AH2"/>
    <mergeCell ref="A2:A3"/>
    <mergeCell ref="B2:B3"/>
    <mergeCell ref="T2:X2"/>
    <mergeCell ref="Y2:AC2"/>
    <mergeCell ref="E2:I2"/>
    <mergeCell ref="J2:N2"/>
    <mergeCell ref="O2:S2"/>
    <mergeCell ref="C2:C3"/>
    <mergeCell ref="D2:D3"/>
  </mergeCells>
  <pageMargins left="0.31496062992125984" right="0.31496062992125984" top="0.55118110236220474" bottom="0.55118110236220474" header="0.31496062992125984" footer="0.31496062992125984"/>
  <pageSetup paperSize="8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5</vt:i4>
      </vt:variant>
    </vt:vector>
  </HeadingPairs>
  <TitlesOfParts>
    <vt:vector size="11" baseType="lpstr">
      <vt:lpstr>Организация СП</vt:lpstr>
      <vt:lpstr>Реаб оборудование+оргтехник </vt:lpstr>
      <vt:lpstr>Обучение специалистов</vt:lpstr>
      <vt:lpstr>Обучение инвалидов</vt:lpstr>
      <vt:lpstr>Информатизация</vt:lpstr>
      <vt:lpstr>Таблица деньги все</vt:lpstr>
      <vt:lpstr>Информатизация!Область_печати</vt:lpstr>
      <vt:lpstr>'Обучение специалистов'!Область_печати</vt:lpstr>
      <vt:lpstr>'Организация СП'!Область_печати</vt:lpstr>
      <vt:lpstr>'Реаб оборудование+оргтехник '!Область_печати</vt:lpstr>
      <vt:lpstr>'Таблица деньги все'!Область_печати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2020-04-29T08:53:00Z</dcterms:modified>
</cp:coreProperties>
</file>